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<sst xmlns="http://schemas.openxmlformats.org/spreadsheetml/2006/main" count="33" uniqueCount="26">
  <si>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Weight</t>
  </si>
  <si>
    <t>i</t>
  </si>
  <si>
    <t>cdf</t>
  </si>
  <si>
    <t>1-cdf</t>
  </si>
  <si>
    <t>Ln(F(X)i)</t>
  </si>
  <si>
    <t>Ln(1-F(Xn-i+1)</t>
  </si>
  <si>
    <t>Sum</t>
  </si>
  <si>
    <t>Average</t>
  </si>
  <si>
    <t>Sigma</t>
  </si>
  <si>
    <t xml:space="preserve">  ADStar = AD * (1 + (0.75 / LR) + (2.25 / (LR ^ 2)))</t>
  </si>
  <si>
    <t>Sorted</t>
  </si>
  <si>
    <t>Enter the data into column E</t>
  </si>
  <si>
    <t>S</t>
  </si>
  <si>
    <t>AD</t>
  </si>
  <si>
    <t>AD*</t>
  </si>
  <si>
    <t>p Value</t>
  </si>
  <si>
    <t>p Value  Calculations</t>
  </si>
  <si>
    <t>p</t>
  </si>
  <si>
    <r>
      <t>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</si>
  <si>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</si>
  <si>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n-i+1</t>
    </r>
    <r>
      <rPr>
        <sz val="11"/>
        <color theme="1"/>
        <rFont val="Calibri"/>
        <family val="2"/>
      </rPr>
      <t>)</t>
    </r>
  </si>
  <si>
    <t>n</t>
  </si>
  <si>
    <t>z</t>
  </si>
  <si>
    <t>Please use freely but keep this</t>
  </si>
  <si>
    <t>www.spcforexcel.com</t>
  </si>
  <si>
    <t>Forearm Lengths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</si>
</sst>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36" fillId="0" borderId="0" xfId="53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Normal Probability 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4875"/>
          <c:w val="0.74875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Sheet2!$G$2:$G$201</c:f>
              <c:numCache/>
            </c:numRef>
          </c:xVal>
          <c:yVal>
            <c:numRef>
              <c:f>Sheet2!$L$2:$L$201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Sheet2!$M$2:$M$4</c:f>
              <c:numCache/>
            </c:numRef>
          </c:xVal>
          <c:yVal>
            <c:numRef>
              <c:f>Sheet2!$N$2:$N$4</c:f>
              <c:numCache/>
            </c:numRef>
          </c:yVal>
          <c:smooth val="0"/>
        </c:ser>
        <c:axId val="41573109"/>
        <c:axId val="38613662"/>
      </c:scatterChart>
      <c:valAx>
        <c:axId val="4157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3662"/>
        <c:crosses val="autoZero"/>
        <c:crossBetween val="midCat"/>
        <c:dispUnits/>
      </c:valAx>
      <c:valAx>
        <c:axId val="3861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31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0</xdr:rowOff>
    </xdr:from>
    <xdr:to>
      <xdr:col>16</xdr:col>
      <xdr:colOff>28575</xdr:colOff>
      <xdr:row>6</xdr:row>
      <xdr:rowOff>114300</xdr:rowOff>
    </xdr:to>
    <xdr:pic>
      <xdr:nvPicPr>
        <xdr:cNvPr id="1" name="Picture 1" descr="Anderson-Darling statist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762000"/>
          <a:ext cx="3686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</xdr:row>
      <xdr:rowOff>0</xdr:rowOff>
    </xdr:from>
    <xdr:to>
      <xdr:col>19</xdr:col>
      <xdr:colOff>295275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7419975" y="400050"/>
        <a:ext cx="4572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forexcel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38" sqref="D38"/>
    </sheetView>
  </sheetViews>
  <sheetFormatPr defaultColWidth="9.140625" defaultRowHeight="15"/>
  <cols>
    <col min="5" max="5" width="8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</row>
    <row r="2" spans="1:8" ht="15">
      <c r="A2">
        <v>3334</v>
      </c>
      <c r="B2">
        <v>1</v>
      </c>
      <c r="C2">
        <f>NORMDIST(A2,$B$10,$B$11,TRUE)</f>
        <v>0.07575612726155978</v>
      </c>
      <c r="D2">
        <f>1-C2</f>
        <v>0.9242438727384402</v>
      </c>
      <c r="E2">
        <f>SMALL($D$2:$D$6,B2)</f>
        <v>0.17189782723491265</v>
      </c>
      <c r="F2">
        <f>LN(C2)</f>
        <v>-2.5802359499225282</v>
      </c>
      <c r="G2">
        <f>LN(E2)</f>
        <v>-1.7608550063770392</v>
      </c>
      <c r="H2">
        <f>(2*B2-1)*(F2+G2)</f>
        <v>-4.341090956299567</v>
      </c>
    </row>
    <row r="3" spans="1:8" ht="15">
      <c r="A3">
        <v>3554</v>
      </c>
      <c r="B3">
        <v>2</v>
      </c>
      <c r="C3">
        <f>NORMDIST(A3,$B$10,$B$11,TRUE)</f>
        <v>0.34644820523730574</v>
      </c>
      <c r="D3">
        <f>1-C3</f>
        <v>0.6535517947626943</v>
      </c>
      <c r="E3">
        <f>SMALL($D$2:$D$6,B3)</f>
        <v>0.17310446797623857</v>
      </c>
      <c r="F3">
        <f>LN(C3)</f>
        <v>-1.0600219513600186</v>
      </c>
      <c r="G3">
        <f>LN(E3)</f>
        <v>-1.7538600056008</v>
      </c>
      <c r="H3">
        <f>(2*B3-1)*(F3+G3)</f>
        <v>-8.441645870882455</v>
      </c>
    </row>
    <row r="4" spans="1:8" ht="15">
      <c r="A4">
        <v>3625</v>
      </c>
      <c r="B4">
        <v>3</v>
      </c>
      <c r="C4">
        <f>NORMDIST(A4,$B$10,$B$11,TRUE)</f>
        <v>0.47626794754729407</v>
      </c>
      <c r="D4">
        <f>1-C4</f>
        <v>0.5237320524527059</v>
      </c>
      <c r="E4">
        <f>SMALL($D$2:$D$6,B4)</f>
        <v>0.5237320524527059</v>
      </c>
      <c r="F4">
        <f>LN(C4)</f>
        <v>-0.7417746681126182</v>
      </c>
      <c r="G4">
        <f>LN(E4)</f>
        <v>-0.6467750757263316</v>
      </c>
      <c r="H4">
        <f>(2*B4-1)*(F4+G4)</f>
        <v>-6.942748719194749</v>
      </c>
    </row>
    <row r="5" spans="1:8" ht="15">
      <c r="A5">
        <v>3837</v>
      </c>
      <c r="B5">
        <v>4</v>
      </c>
      <c r="C5">
        <f>NORMDIST(A5,$B$10,$B$11,TRUE)</f>
        <v>0.8268955320237614</v>
      </c>
      <c r="D5">
        <f>1-C5</f>
        <v>0.17310446797623857</v>
      </c>
      <c r="E5">
        <f>SMALL($D$2:$D$6,B5)</f>
        <v>0.6535517947626943</v>
      </c>
      <c r="F5">
        <f>LN(C5)</f>
        <v>-0.19007691355345913</v>
      </c>
      <c r="G5">
        <f>LN(E5)</f>
        <v>-0.42533349157931166</v>
      </c>
      <c r="H5">
        <f>(2*B5-1)*(F5+G5)</f>
        <v>-4.307872835929396</v>
      </c>
    </row>
    <row r="6" spans="1:8" ht="15">
      <c r="A6">
        <v>3838</v>
      </c>
      <c r="B6">
        <v>5</v>
      </c>
      <c r="C6">
        <f>NORMDIST(A6,$B$10,$B$11,TRUE)</f>
        <v>0.8281021727650874</v>
      </c>
      <c r="D6">
        <f>1-C6</f>
        <v>0.17189782723491265</v>
      </c>
      <c r="E6">
        <f>SMALL($D$2:$D$6,B6)</f>
        <v>0.9242438727384402</v>
      </c>
      <c r="F6">
        <f>LN(C6)</f>
        <v>-0.188618735150384</v>
      </c>
      <c r="G6">
        <f>LN(E6)</f>
        <v>-0.07877931062914478</v>
      </c>
      <c r="H6">
        <f>(2*B6-1)*(F6+G6)</f>
        <v>-2.4065824120157586</v>
      </c>
    </row>
    <row r="9" ht="15">
      <c r="F9">
        <f>-5-((1/5)*SUM(H2:H6))</f>
        <v>0.2879881588643851</v>
      </c>
    </row>
    <row r="10" spans="1:2" ht="15">
      <c r="A10" t="s">
        <v>7</v>
      </c>
      <c r="B10">
        <f>AVERAGE(A2:A6)</f>
        <v>3637.6</v>
      </c>
    </row>
    <row r="11" spans="1:2" ht="15">
      <c r="A11" t="s">
        <v>8</v>
      </c>
      <c r="B11">
        <f>STDEV(A2:A6)</f>
        <v>211.68443494976194</v>
      </c>
    </row>
    <row r="12" ht="15">
      <c r="F12" t="s">
        <v>9</v>
      </c>
    </row>
    <row r="15" ht="15">
      <c r="F15">
        <f>F9*(1+(0.75/5)+(2.25/(5^2)))</f>
        <v>0.35710531699183756</v>
      </c>
    </row>
    <row r="16" spans="1:6" ht="15">
      <c r="A16">
        <v>3334</v>
      </c>
      <c r="B16">
        <v>1</v>
      </c>
      <c r="C16">
        <v>-1.4342103143863736</v>
      </c>
      <c r="D16">
        <v>0.07575612726155978</v>
      </c>
      <c r="E16">
        <v>0.17189782723491265</v>
      </c>
      <c r="F16">
        <v>-4.341090956299567</v>
      </c>
    </row>
    <row r="17" spans="1:6" ht="15">
      <c r="A17">
        <v>3554</v>
      </c>
      <c r="B17">
        <v>2</v>
      </c>
      <c r="C17">
        <v>-0.3949274778745083</v>
      </c>
      <c r="D17">
        <v>0.34644820523730574</v>
      </c>
      <c r="E17">
        <v>0.17310446797623857</v>
      </c>
      <c r="F17">
        <v>-8.441645870882455</v>
      </c>
    </row>
    <row r="18" spans="1:6" ht="15">
      <c r="A18">
        <v>3625</v>
      </c>
      <c r="B18">
        <v>3</v>
      </c>
      <c r="C18">
        <v>-0.059522562454770035</v>
      </c>
      <c r="D18">
        <v>0.47626794754729407</v>
      </c>
      <c r="E18">
        <v>0.5237320524527059</v>
      </c>
      <c r="F18">
        <v>-6.942748719194749</v>
      </c>
    </row>
    <row r="19" spans="1:6" ht="15">
      <c r="A19">
        <v>3837</v>
      </c>
      <c r="B19">
        <v>4</v>
      </c>
      <c r="C19">
        <v>0.9419681709112092</v>
      </c>
      <c r="D19">
        <v>0.8268955320237614</v>
      </c>
      <c r="E19">
        <v>0.6535517947626943</v>
      </c>
      <c r="F19">
        <v>-4.307872835929396</v>
      </c>
    </row>
    <row r="20" spans="1:6" ht="15">
      <c r="A20">
        <v>3838</v>
      </c>
      <c r="B20">
        <v>5</v>
      </c>
      <c r="C20">
        <v>0.9466921838044449</v>
      </c>
      <c r="D20">
        <v>0.8281021727650874</v>
      </c>
      <c r="E20">
        <v>0.9242438727384402</v>
      </c>
      <c r="F20">
        <v>-2.4065824120157586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0" max="10" width="10.8515625" style="0" customWidth="1"/>
  </cols>
  <sheetData>
    <row r="1" spans="1:16" ht="31.5">
      <c r="A1" s="6" t="s">
        <v>11</v>
      </c>
      <c r="E1" s="7" t="s">
        <v>25</v>
      </c>
      <c r="F1" s="1" t="s">
        <v>1</v>
      </c>
      <c r="G1" s="1" t="s">
        <v>10</v>
      </c>
      <c r="H1" s="1" t="s">
        <v>18</v>
      </c>
      <c r="I1" s="1" t="s">
        <v>19</v>
      </c>
      <c r="J1" s="1" t="s">
        <v>20</v>
      </c>
      <c r="K1" s="1" t="s">
        <v>12</v>
      </c>
      <c r="L1" s="1" t="s">
        <v>22</v>
      </c>
      <c r="P1" s="1"/>
    </row>
    <row r="2" spans="5:14" ht="15">
      <c r="E2">
        <v>17.3</v>
      </c>
      <c r="F2">
        <f>IF(ISBLANK(E2),"",1)</f>
        <v>1</v>
      </c>
      <c r="G2">
        <f>IF(ISBLANK(E2),NA(),SMALL(E$2:E$201,F2))</f>
        <v>16.1</v>
      </c>
      <c r="H2">
        <f>IF(ISBLANK(E2),"",NORMDIST(G2,$B$3,$B$4,TRUE))</f>
        <v>0.007941218299411988</v>
      </c>
      <c r="I2">
        <f>IF(ISBLANK(E2),"",1-H2)</f>
        <v>0.992058781700588</v>
      </c>
      <c r="J2">
        <f>IF(ISBLANK(E2),"",SMALL(I$2:I$201,F2))</f>
        <v>0.010210182263855172</v>
      </c>
      <c r="K2">
        <f>IF(ISBLANK(E2),"",(2*F2-1)*(LN(H2)+LN(J2)))</f>
        <v>-9.420058372741398</v>
      </c>
      <c r="L2">
        <f>IF(E2="",NA(),NORMSINV((F2-0.3)/($B$5+0.4)))</f>
        <v>-2.5768157056643637</v>
      </c>
      <c r="M2">
        <f>N2*$B$4+$B$3</f>
        <v>15.440719496533584</v>
      </c>
      <c r="N2">
        <v>-3</v>
      </c>
    </row>
    <row r="3" spans="1:14" ht="15">
      <c r="A3" t="s">
        <v>7</v>
      </c>
      <c r="B3">
        <f>AVERAGE(E2:E201)</f>
        <v>18.802142857142858</v>
      </c>
      <c r="E3">
        <v>19</v>
      </c>
      <c r="F3">
        <f>IF(ISBLANK(E3),"",F2+1)</f>
        <v>2</v>
      </c>
      <c r="G3">
        <f aca="true" t="shared" si="0" ref="G3:G66">IF(ISBLANK(E3),NA(),SMALL(E$2:E$201,F3))</f>
        <v>16.3</v>
      </c>
      <c r="H3">
        <f aca="true" t="shared" si="1" ref="H3:H66">IF(ISBLANK(E3),"",NORMDIST(G3,$B$3,$B$4,TRUE))</f>
        <v>0.012770841242023072</v>
      </c>
      <c r="I3">
        <f aca="true" t="shared" si="2" ref="I3:I66">IF(ISBLANK(E3),"",1-H3)</f>
        <v>0.9872291587579769</v>
      </c>
      <c r="J3">
        <f aca="true" t="shared" si="3" ref="J3:J66">IF(ISBLANK(E3),"",SMALL(I$2:I$201,F3))</f>
        <v>0.0249079442895781</v>
      </c>
      <c r="K3">
        <f aca="true" t="shared" si="4" ref="K3:K66">IF(ISBLANK(E3),"",(2*F3-1)*(LN(H3)+LN(J3)))</f>
        <v>-24.159477639896043</v>
      </c>
      <c r="L3">
        <f aca="true" t="shared" si="5" ref="L3:L66">IF(E3="",NA(),NORMSINV((F3-0.3)/($B$5+0.4)))</f>
        <v>-2.253676540998629</v>
      </c>
      <c r="M3">
        <f>N3*$B$4+$B$3</f>
        <v>18.802142857142858</v>
      </c>
      <c r="N3">
        <v>0</v>
      </c>
    </row>
    <row r="4" spans="1:14" ht="15">
      <c r="A4" t="s">
        <v>8</v>
      </c>
      <c r="B4">
        <f>STDEV(E2:E201)</f>
        <v>1.1204744535364248</v>
      </c>
      <c r="E4">
        <v>18.2</v>
      </c>
      <c r="F4">
        <f aca="true" t="shared" si="6" ref="F4:F67">IF(ISBLANK(E4),"",F3+1)</f>
        <v>3</v>
      </c>
      <c r="G4">
        <f t="shared" si="0"/>
        <v>16.3</v>
      </c>
      <c r="H4">
        <f t="shared" si="1"/>
        <v>0.012770841242023072</v>
      </c>
      <c r="I4">
        <f t="shared" si="2"/>
        <v>0.9872291587579769</v>
      </c>
      <c r="J4">
        <f t="shared" si="3"/>
        <v>0.030582998193588895</v>
      </c>
      <c r="K4">
        <f t="shared" si="4"/>
        <v>-39.239508868499456</v>
      </c>
      <c r="L4">
        <f t="shared" si="5"/>
        <v>-2.069901830895051</v>
      </c>
      <c r="M4">
        <f>N4*$B$4+$B$3</f>
        <v>22.163566217752134</v>
      </c>
      <c r="N4">
        <v>3</v>
      </c>
    </row>
    <row r="5" spans="1:12" ht="15">
      <c r="A5" t="s">
        <v>21</v>
      </c>
      <c r="B5">
        <f>COUNTA(E2:E201)</f>
        <v>140</v>
      </c>
      <c r="E5">
        <v>19</v>
      </c>
      <c r="F5">
        <f t="shared" si="6"/>
        <v>4</v>
      </c>
      <c r="G5">
        <f t="shared" si="0"/>
        <v>16.4</v>
      </c>
      <c r="H5">
        <f t="shared" si="1"/>
        <v>0.016021963786710513</v>
      </c>
      <c r="I5">
        <f t="shared" si="2"/>
        <v>0.9839780362132895</v>
      </c>
      <c r="J5">
        <f t="shared" si="3"/>
        <v>0.030582998193588895</v>
      </c>
      <c r="K5">
        <f t="shared" si="4"/>
        <v>-53.34774060306555</v>
      </c>
      <c r="L5">
        <f t="shared" si="5"/>
        <v>-1.9373174317326844</v>
      </c>
    </row>
    <row r="6" spans="5:12" ht="15">
      <c r="E6">
        <v>19</v>
      </c>
      <c r="F6">
        <f t="shared" si="6"/>
        <v>5</v>
      </c>
      <c r="G6">
        <f t="shared" si="0"/>
        <v>16.6</v>
      </c>
      <c r="H6">
        <f t="shared" si="1"/>
        <v>0.024685921999517302</v>
      </c>
      <c r="I6">
        <f t="shared" si="2"/>
        <v>0.9753140780004828</v>
      </c>
      <c r="J6">
        <f t="shared" si="3"/>
        <v>0.037289433196601385</v>
      </c>
      <c r="K6">
        <f t="shared" si="4"/>
        <v>-62.91510697938716</v>
      </c>
      <c r="L6">
        <f t="shared" si="5"/>
        <v>-1.8319990177530494</v>
      </c>
    </row>
    <row r="7" spans="1:12" ht="15">
      <c r="A7" t="s">
        <v>12</v>
      </c>
      <c r="B7">
        <f>SUM(K2:K201)</f>
        <v>-19633.179860991604</v>
      </c>
      <c r="E7">
        <v>20.4</v>
      </c>
      <c r="F7">
        <f t="shared" si="6"/>
        <v>6</v>
      </c>
      <c r="G7">
        <f t="shared" si="0"/>
        <v>16.8</v>
      </c>
      <c r="H7">
        <f t="shared" si="1"/>
        <v>0.036979202777193756</v>
      </c>
      <c r="I7">
        <f t="shared" si="2"/>
        <v>0.9630207972228062</v>
      </c>
      <c r="J7">
        <f t="shared" si="3"/>
        <v>0.04515185797762411</v>
      </c>
      <c r="K7">
        <f t="shared" si="4"/>
        <v>-70.34635806237469</v>
      </c>
      <c r="L7">
        <f t="shared" si="5"/>
        <v>-1.743785033462102</v>
      </c>
    </row>
    <row r="8" spans="1:12" ht="15">
      <c r="A8" t="s">
        <v>13</v>
      </c>
      <c r="B8" s="4">
        <f>-B5-B7/B5</f>
        <v>0.23699900708288624</v>
      </c>
      <c r="E8">
        <v>18.3</v>
      </c>
      <c r="F8">
        <f t="shared" si="6"/>
        <v>7</v>
      </c>
      <c r="G8">
        <f t="shared" si="0"/>
        <v>16.9</v>
      </c>
      <c r="H8">
        <f t="shared" si="1"/>
        <v>0.044789498661832884</v>
      </c>
      <c r="I8">
        <f t="shared" si="2"/>
        <v>0.9552105013381671</v>
      </c>
      <c r="J8">
        <f t="shared" si="3"/>
        <v>0.05429645016701545</v>
      </c>
      <c r="K8">
        <f t="shared" si="4"/>
        <v>-78.24801400706943</v>
      </c>
      <c r="L8">
        <f t="shared" si="5"/>
        <v>-1.6673662758155805</v>
      </c>
    </row>
    <row r="9" spans="1:12" ht="15">
      <c r="A9" t="s">
        <v>14</v>
      </c>
      <c r="B9" s="4">
        <f>B8*(1+0.75/B5+2.25/B5^2)</f>
        <v>0.2382958511395005</v>
      </c>
      <c r="E9">
        <v>19.9</v>
      </c>
      <c r="F9">
        <f t="shared" si="6"/>
        <v>8</v>
      </c>
      <c r="G9">
        <f t="shared" si="0"/>
        <v>17.1</v>
      </c>
      <c r="H9">
        <f t="shared" si="1"/>
        <v>0.0643652813538857</v>
      </c>
      <c r="I9">
        <f t="shared" si="2"/>
        <v>0.9356347186461142</v>
      </c>
      <c r="J9">
        <f t="shared" si="3"/>
        <v>0.05429645016701545</v>
      </c>
      <c r="K9">
        <f t="shared" si="4"/>
        <v>-84.84715993936436</v>
      </c>
      <c r="L9">
        <f t="shared" si="5"/>
        <v>-1.5996033280899549</v>
      </c>
    </row>
    <row r="10" spans="1:12" ht="15">
      <c r="A10" t="s">
        <v>15</v>
      </c>
      <c r="B10">
        <f>MAX(B15:B18)</f>
        <v>0.7820446056638974</v>
      </c>
      <c r="E10">
        <v>18.7</v>
      </c>
      <c r="F10">
        <f t="shared" si="6"/>
        <v>9</v>
      </c>
      <c r="G10">
        <f t="shared" si="0"/>
        <v>17.1</v>
      </c>
      <c r="H10">
        <f t="shared" si="1"/>
        <v>0.0643652813538857</v>
      </c>
      <c r="I10">
        <f t="shared" si="2"/>
        <v>0.9356347186461142</v>
      </c>
      <c r="J10">
        <f t="shared" si="3"/>
        <v>0.06484797527860509</v>
      </c>
      <c r="K10">
        <f t="shared" si="4"/>
        <v>-93.14113834652655</v>
      </c>
      <c r="L10">
        <f t="shared" si="5"/>
        <v>-1.5384786536137631</v>
      </c>
    </row>
    <row r="11" spans="5:12" ht="15">
      <c r="E11">
        <v>20.9</v>
      </c>
      <c r="F11">
        <f t="shared" si="6"/>
        <v>10</v>
      </c>
      <c r="G11">
        <f t="shared" si="0"/>
        <v>17.1</v>
      </c>
      <c r="H11">
        <f t="shared" si="1"/>
        <v>0.0643652813538857</v>
      </c>
      <c r="I11">
        <f t="shared" si="2"/>
        <v>0.9356347186461142</v>
      </c>
      <c r="J11">
        <f t="shared" si="3"/>
        <v>0.06484797527860509</v>
      </c>
      <c r="K11">
        <f t="shared" si="4"/>
        <v>-104.09891932847084</v>
      </c>
      <c r="L11">
        <f t="shared" si="5"/>
        <v>-1.4826153436092895</v>
      </c>
    </row>
    <row r="12" spans="5:12" ht="15">
      <c r="E12">
        <v>17.7</v>
      </c>
      <c r="F12">
        <f t="shared" si="6"/>
        <v>11</v>
      </c>
      <c r="G12">
        <f t="shared" si="0"/>
        <v>17.1</v>
      </c>
      <c r="H12">
        <f t="shared" si="1"/>
        <v>0.0643652813538857</v>
      </c>
      <c r="I12">
        <f t="shared" si="2"/>
        <v>0.9356347186461142</v>
      </c>
      <c r="J12">
        <f t="shared" si="3"/>
        <v>0.06484797527860509</v>
      </c>
      <c r="K12">
        <f t="shared" si="4"/>
        <v>-115.05670031041515</v>
      </c>
      <c r="L12">
        <f t="shared" si="5"/>
        <v>-1.43102987763545</v>
      </c>
    </row>
    <row r="13" spans="5:12" ht="15">
      <c r="E13">
        <v>19.1</v>
      </c>
      <c r="F13">
        <f t="shared" si="6"/>
        <v>12</v>
      </c>
      <c r="G13">
        <f t="shared" si="0"/>
        <v>17.2</v>
      </c>
      <c r="H13">
        <f t="shared" si="1"/>
        <v>0.07637587944563208</v>
      </c>
      <c r="I13">
        <f t="shared" si="2"/>
        <v>0.9236241205543679</v>
      </c>
      <c r="J13">
        <f t="shared" si="3"/>
        <v>0.06484797527860509</v>
      </c>
      <c r="K13">
        <f t="shared" si="4"/>
        <v>-122.0793525518539</v>
      </c>
      <c r="L13">
        <f t="shared" si="5"/>
        <v>-1.3829941271006392</v>
      </c>
    </row>
    <row r="14" spans="1:12" ht="15">
      <c r="A14" s="3" t="s">
        <v>16</v>
      </c>
      <c r="B14" s="3"/>
      <c r="E14">
        <v>19.7</v>
      </c>
      <c r="F14">
        <f t="shared" si="6"/>
        <v>13</v>
      </c>
      <c r="G14">
        <f t="shared" si="0"/>
        <v>17.2</v>
      </c>
      <c r="H14">
        <f t="shared" si="1"/>
        <v>0.07637587944563208</v>
      </c>
      <c r="I14">
        <f t="shared" si="2"/>
        <v>0.9236241205543679</v>
      </c>
      <c r="J14">
        <f t="shared" si="3"/>
        <v>0.07692636912800022</v>
      </c>
      <c r="K14">
        <f t="shared" si="4"/>
        <v>-128.4248726608404</v>
      </c>
      <c r="L14">
        <f t="shared" si="5"/>
        <v>-1.3379532377585106</v>
      </c>
    </row>
    <row r="15" spans="1:12" ht="15">
      <c r="A15" t="s">
        <v>17</v>
      </c>
      <c r="B15">
        <f>IF(AND(B9&lt;13,B9&gt;=0.6),EXP(1.2937-5.709*B9+0.0186*B9^2),0)</f>
        <v>0</v>
      </c>
      <c r="E15">
        <v>18.1</v>
      </c>
      <c r="F15">
        <f t="shared" si="6"/>
        <v>14</v>
      </c>
      <c r="G15">
        <f t="shared" si="0"/>
        <v>17.3</v>
      </c>
      <c r="H15">
        <f t="shared" si="1"/>
        <v>0.09002013343339092</v>
      </c>
      <c r="I15">
        <f t="shared" si="2"/>
        <v>0.9099798665666091</v>
      </c>
      <c r="J15">
        <f t="shared" si="3"/>
        <v>0.07692636912800022</v>
      </c>
      <c r="K15">
        <f t="shared" si="4"/>
        <v>-134.26096919133545</v>
      </c>
      <c r="L15">
        <f t="shared" si="5"/>
        <v>-1.2954742022093346</v>
      </c>
    </row>
    <row r="16" spans="1:12" ht="15">
      <c r="A16" t="s">
        <v>17</v>
      </c>
      <c r="B16">
        <f>IF(AND(B9&lt;0.6,B9&gt;=0.34),EXP(0.9177-4.279*B9-1.38*B9^2),0)</f>
        <v>0</v>
      </c>
      <c r="E16">
        <v>18.4</v>
      </c>
      <c r="F16">
        <f t="shared" si="6"/>
        <v>15</v>
      </c>
      <c r="G16">
        <f t="shared" si="0"/>
        <v>17.3</v>
      </c>
      <c r="H16">
        <f t="shared" si="1"/>
        <v>0.09002013343339092</v>
      </c>
      <c r="I16">
        <f t="shared" si="2"/>
        <v>0.9099798665666091</v>
      </c>
      <c r="J16">
        <f t="shared" si="3"/>
        <v>0.07692636912800022</v>
      </c>
      <c r="K16">
        <f t="shared" si="4"/>
        <v>-144.2062261684714</v>
      </c>
      <c r="L16">
        <f t="shared" si="5"/>
        <v>-1.255212278468914</v>
      </c>
    </row>
    <row r="17" spans="1:12" ht="15">
      <c r="A17" t="s">
        <v>17</v>
      </c>
      <c r="B17">
        <f>IF(AND(B9&lt;0.34,B9&gt;=0.2),1-EXP(-8.318+42.796*B9-59.938*B9^2),0)</f>
        <v>0.7820446056638974</v>
      </c>
      <c r="E17">
        <v>17.5</v>
      </c>
      <c r="F17">
        <f t="shared" si="6"/>
        <v>16</v>
      </c>
      <c r="G17">
        <f t="shared" si="0"/>
        <v>17.3</v>
      </c>
      <c r="H17">
        <f t="shared" si="1"/>
        <v>0.09002013343339092</v>
      </c>
      <c r="I17">
        <f t="shared" si="2"/>
        <v>0.9099798665666091</v>
      </c>
      <c r="J17">
        <f t="shared" si="3"/>
        <v>0.09064296024654084</v>
      </c>
      <c r="K17">
        <f t="shared" si="4"/>
        <v>-149.06501690026383</v>
      </c>
      <c r="L17">
        <f t="shared" si="5"/>
        <v>-1.2168882845316809</v>
      </c>
    </row>
    <row r="18" spans="1:12" ht="15">
      <c r="A18" t="s">
        <v>17</v>
      </c>
      <c r="B18">
        <f>IF(B9&lt;0.2,1-EXP(-13.436+101.14*B9-223.73*B9^2),0)</f>
        <v>0</v>
      </c>
      <c r="E18">
        <v>18.9</v>
      </c>
      <c r="F18">
        <f t="shared" si="6"/>
        <v>17</v>
      </c>
      <c r="G18">
        <f t="shared" si="0"/>
        <v>17.3</v>
      </c>
      <c r="H18">
        <f t="shared" si="1"/>
        <v>0.09002013343339092</v>
      </c>
      <c r="I18">
        <f t="shared" si="2"/>
        <v>0.9099798665666091</v>
      </c>
      <c r="J18">
        <f t="shared" si="3"/>
        <v>0.10609643884254949</v>
      </c>
      <c r="K18">
        <f t="shared" si="4"/>
        <v>-153.48724798904638</v>
      </c>
      <c r="L18">
        <f t="shared" si="5"/>
        <v>-1.1802727868295286</v>
      </c>
    </row>
    <row r="19" spans="5:12" ht="15">
      <c r="E19">
        <v>19</v>
      </c>
      <c r="F19">
        <f t="shared" si="6"/>
        <v>18</v>
      </c>
      <c r="G19">
        <f t="shared" si="0"/>
        <v>17.4</v>
      </c>
      <c r="H19">
        <f t="shared" si="1"/>
        <v>0.10539735995728501</v>
      </c>
      <c r="I19">
        <f t="shared" si="2"/>
        <v>0.894602640042715</v>
      </c>
      <c r="J19">
        <f t="shared" si="3"/>
        <v>0.1233687070610241</v>
      </c>
      <c r="K19">
        <f t="shared" si="4"/>
        <v>-151.99084180556923</v>
      </c>
      <c r="L19">
        <f t="shared" si="5"/>
        <v>-1.1451748070146457</v>
      </c>
    </row>
    <row r="20" spans="5:12" ht="15">
      <c r="E20">
        <v>20.5</v>
      </c>
      <c r="F20">
        <f t="shared" si="6"/>
        <v>19</v>
      </c>
      <c r="G20">
        <f t="shared" si="0"/>
        <v>17.4</v>
      </c>
      <c r="H20">
        <f t="shared" si="1"/>
        <v>0.10539735995728501</v>
      </c>
      <c r="I20">
        <f t="shared" si="2"/>
        <v>0.894602640042715</v>
      </c>
      <c r="J20">
        <f t="shared" si="3"/>
        <v>0.1233687070610241</v>
      </c>
      <c r="K20">
        <f t="shared" si="4"/>
        <v>-160.67603276588747</v>
      </c>
      <c r="L20">
        <f t="shared" si="5"/>
        <v>-1.111433576602909</v>
      </c>
    </row>
    <row r="21" spans="1:12" ht="15">
      <c r="A21" s="2" t="s">
        <v>23</v>
      </c>
      <c r="E21">
        <v>17.3</v>
      </c>
      <c r="F21">
        <f t="shared" si="6"/>
        <v>20</v>
      </c>
      <c r="G21">
        <f t="shared" si="0"/>
        <v>17.5</v>
      </c>
      <c r="H21">
        <f t="shared" si="1"/>
        <v>0.12259026582113153</v>
      </c>
      <c r="I21">
        <f t="shared" si="2"/>
        <v>0.8774097341788685</v>
      </c>
      <c r="J21">
        <f t="shared" si="3"/>
        <v>0.14252076948408487</v>
      </c>
      <c r="K21">
        <f t="shared" si="4"/>
        <v>-157.8398326296009</v>
      </c>
      <c r="L21">
        <f t="shared" si="5"/>
        <v>-1.0789123997706274</v>
      </c>
    </row>
    <row r="22" spans="1:12" ht="15">
      <c r="A22" s="5" t="s">
        <v>24</v>
      </c>
      <c r="E22">
        <v>18.3</v>
      </c>
      <c r="F22">
        <f t="shared" si="6"/>
        <v>21</v>
      </c>
      <c r="G22">
        <f t="shared" si="0"/>
        <v>17.5</v>
      </c>
      <c r="H22">
        <f t="shared" si="1"/>
        <v>0.12259026582113153</v>
      </c>
      <c r="I22">
        <f t="shared" si="2"/>
        <v>0.8774097341788685</v>
      </c>
      <c r="J22">
        <f t="shared" si="3"/>
        <v>0.14252076948408487</v>
      </c>
      <c r="K22">
        <f t="shared" si="4"/>
        <v>-165.93418302086246</v>
      </c>
      <c r="L22">
        <f t="shared" si="5"/>
        <v>-1.047494006817593</v>
      </c>
    </row>
    <row r="23" spans="5:12" ht="15">
      <c r="E23">
        <v>18.4</v>
      </c>
      <c r="F23">
        <f t="shared" si="6"/>
        <v>22</v>
      </c>
      <c r="G23">
        <f t="shared" si="0"/>
        <v>17.5</v>
      </c>
      <c r="H23">
        <f t="shared" si="1"/>
        <v>0.12259026582113153</v>
      </c>
      <c r="I23">
        <f t="shared" si="2"/>
        <v>0.8774097341788685</v>
      </c>
      <c r="J23">
        <f t="shared" si="3"/>
        <v>0.14252076948408487</v>
      </c>
      <c r="K23">
        <f t="shared" si="4"/>
        <v>-174.02853341212403</v>
      </c>
      <c r="L23">
        <f t="shared" si="5"/>
        <v>-1.0170769824594872</v>
      </c>
    </row>
    <row r="24" spans="5:12" ht="15">
      <c r="E24">
        <v>18.6</v>
      </c>
      <c r="F24">
        <f t="shared" si="6"/>
        <v>23</v>
      </c>
      <c r="G24">
        <f t="shared" si="0"/>
        <v>17.6</v>
      </c>
      <c r="H24">
        <f t="shared" si="1"/>
        <v>0.14166083324141884</v>
      </c>
      <c r="I24">
        <f t="shared" si="2"/>
        <v>0.8583391667585811</v>
      </c>
      <c r="J24">
        <f t="shared" si="3"/>
        <v>0.1635888408328292</v>
      </c>
      <c r="K24">
        <f t="shared" si="4"/>
        <v>-169.41233897555452</v>
      </c>
      <c r="L24">
        <f t="shared" si="5"/>
        <v>-0.987572982738681</v>
      </c>
    </row>
    <row r="25" spans="5:12" ht="15">
      <c r="E25">
        <v>19.8</v>
      </c>
      <c r="F25">
        <f t="shared" si="6"/>
        <v>24</v>
      </c>
      <c r="G25">
        <f t="shared" si="0"/>
        <v>17.7</v>
      </c>
      <c r="H25">
        <f t="shared" si="1"/>
        <v>0.16264641444694836</v>
      </c>
      <c r="I25">
        <f t="shared" si="2"/>
        <v>0.8373535855530516</v>
      </c>
      <c r="J25">
        <f t="shared" si="3"/>
        <v>0.1635888408328292</v>
      </c>
      <c r="K25">
        <f t="shared" si="4"/>
        <v>-170.44905969102652</v>
      </c>
      <c r="L25">
        <f t="shared" si="5"/>
        <v>-0.9589045396826039</v>
      </c>
    </row>
    <row r="26" spans="5:12" ht="15">
      <c r="E26">
        <v>20.2</v>
      </c>
      <c r="F26">
        <f t="shared" si="6"/>
        <v>25</v>
      </c>
      <c r="G26">
        <f t="shared" si="0"/>
        <v>17.7</v>
      </c>
      <c r="H26">
        <f t="shared" si="1"/>
        <v>0.16264641444694836</v>
      </c>
      <c r="I26">
        <f t="shared" si="2"/>
        <v>0.8373535855530516</v>
      </c>
      <c r="J26">
        <f t="shared" si="3"/>
        <v>0.1635888408328292</v>
      </c>
      <c r="K26">
        <f t="shared" si="4"/>
        <v>-177.70221116724042</v>
      </c>
      <c r="L26">
        <f t="shared" si="5"/>
        <v>-0.931003310237943</v>
      </c>
    </row>
    <row r="27" spans="5:12" ht="15">
      <c r="E27">
        <v>18.5</v>
      </c>
      <c r="F27">
        <f t="shared" si="6"/>
        <v>26</v>
      </c>
      <c r="G27">
        <f t="shared" si="0"/>
        <v>17.7</v>
      </c>
      <c r="H27">
        <f t="shared" si="1"/>
        <v>0.16264641444694836</v>
      </c>
      <c r="I27">
        <f t="shared" si="2"/>
        <v>0.8373535855530516</v>
      </c>
      <c r="J27">
        <f t="shared" si="3"/>
        <v>0.1635888408328292</v>
      </c>
      <c r="K27">
        <f t="shared" si="4"/>
        <v>-184.95536264345432</v>
      </c>
      <c r="L27">
        <f t="shared" si="5"/>
        <v>-0.9038086653663371</v>
      </c>
    </row>
    <row r="28" spans="5:12" ht="15">
      <c r="E28">
        <v>18.5</v>
      </c>
      <c r="F28">
        <f t="shared" si="6"/>
        <v>27</v>
      </c>
      <c r="G28">
        <f t="shared" si="0"/>
        <v>17.8</v>
      </c>
      <c r="H28">
        <f t="shared" si="1"/>
        <v>0.18555622222132592</v>
      </c>
      <c r="I28">
        <f t="shared" si="2"/>
        <v>0.814443777778674</v>
      </c>
      <c r="J28">
        <f t="shared" si="3"/>
        <v>0.18658085769504595</v>
      </c>
      <c r="K28">
        <f t="shared" si="4"/>
        <v>-178.2542607476645</v>
      </c>
      <c r="L28">
        <f t="shared" si="5"/>
        <v>-0.8772665426500726</v>
      </c>
    </row>
    <row r="29" spans="5:12" ht="15">
      <c r="E29">
        <v>18</v>
      </c>
      <c r="F29">
        <f t="shared" si="6"/>
        <v>28</v>
      </c>
      <c r="G29">
        <f t="shared" si="0"/>
        <v>17.9</v>
      </c>
      <c r="H29">
        <f t="shared" si="1"/>
        <v>0.2103684035233049</v>
      </c>
      <c r="I29">
        <f t="shared" si="2"/>
        <v>0.7896315964766951</v>
      </c>
      <c r="J29">
        <f t="shared" si="3"/>
        <v>0.18658085769504595</v>
      </c>
      <c r="K29">
        <f t="shared" si="4"/>
        <v>-178.07820598121202</v>
      </c>
      <c r="L29">
        <f t="shared" si="5"/>
        <v>-0.8513285052261178</v>
      </c>
    </row>
    <row r="30" spans="5:12" ht="15">
      <c r="E30">
        <v>20.9</v>
      </c>
      <c r="F30">
        <f t="shared" si="6"/>
        <v>29</v>
      </c>
      <c r="G30">
        <f t="shared" si="0"/>
        <v>17.9</v>
      </c>
      <c r="H30">
        <f t="shared" si="1"/>
        <v>0.2103684035233049</v>
      </c>
      <c r="I30">
        <f t="shared" si="2"/>
        <v>0.7896315964766951</v>
      </c>
      <c r="J30">
        <f t="shared" si="3"/>
        <v>0.18658085769504595</v>
      </c>
      <c r="K30">
        <f t="shared" si="4"/>
        <v>-184.55377710780158</v>
      </c>
      <c r="L30">
        <f t="shared" si="5"/>
        <v>-0.8259509638725272</v>
      </c>
    </row>
    <row r="31" spans="5:12" ht="15">
      <c r="E31">
        <v>18.1</v>
      </c>
      <c r="F31">
        <f t="shared" si="6"/>
        <v>30</v>
      </c>
      <c r="G31">
        <f t="shared" si="0"/>
        <v>17.9</v>
      </c>
      <c r="H31">
        <f t="shared" si="1"/>
        <v>0.2103684035233049</v>
      </c>
      <c r="I31">
        <f t="shared" si="2"/>
        <v>0.7896315964766951</v>
      </c>
      <c r="J31">
        <f t="shared" si="3"/>
        <v>0.21147358120122495</v>
      </c>
      <c r="K31">
        <f t="shared" si="4"/>
        <v>-183.64046077576543</v>
      </c>
      <c r="L31">
        <f t="shared" si="5"/>
        <v>-0.8010945292819494</v>
      </c>
    </row>
    <row r="32" spans="5:12" ht="15">
      <c r="E32">
        <v>19.4</v>
      </c>
      <c r="F32">
        <f t="shared" si="6"/>
        <v>31</v>
      </c>
      <c r="G32">
        <f t="shared" si="0"/>
        <v>18</v>
      </c>
      <c r="H32">
        <f t="shared" si="1"/>
        <v>0.2370278730658754</v>
      </c>
      <c r="I32">
        <f t="shared" si="2"/>
        <v>0.7629721269341246</v>
      </c>
      <c r="J32">
        <f t="shared" si="3"/>
        <v>0.21147358120122495</v>
      </c>
      <c r="K32">
        <f t="shared" si="4"/>
        <v>-182.58719694269035</v>
      </c>
      <c r="L32">
        <f t="shared" si="5"/>
        <v>-0.7767234690928553</v>
      </c>
    </row>
    <row r="33" spans="5:12" ht="15">
      <c r="E33">
        <v>20.5</v>
      </c>
      <c r="F33">
        <f t="shared" si="6"/>
        <v>32</v>
      </c>
      <c r="G33">
        <f t="shared" si="0"/>
        <v>18</v>
      </c>
      <c r="H33">
        <f t="shared" si="1"/>
        <v>0.2370278730658754</v>
      </c>
      <c r="I33">
        <f t="shared" si="2"/>
        <v>0.7629721269341246</v>
      </c>
      <c r="J33">
        <f t="shared" si="3"/>
        <v>0.21147358120122495</v>
      </c>
      <c r="K33">
        <f t="shared" si="4"/>
        <v>-188.5736624162212</v>
      </c>
      <c r="L33">
        <f t="shared" si="5"/>
        <v>-0.7528052498747434</v>
      </c>
    </row>
    <row r="34" spans="5:12" ht="15">
      <c r="E34">
        <v>20.4</v>
      </c>
      <c r="F34">
        <f t="shared" si="6"/>
        <v>33</v>
      </c>
      <c r="G34">
        <f t="shared" si="0"/>
        <v>18</v>
      </c>
      <c r="H34">
        <f t="shared" si="1"/>
        <v>0.2370278730658754</v>
      </c>
      <c r="I34">
        <f t="shared" si="2"/>
        <v>0.7629721269341246</v>
      </c>
      <c r="J34">
        <f t="shared" si="3"/>
        <v>0.23821046684011016</v>
      </c>
      <c r="K34">
        <f t="shared" si="4"/>
        <v>-186.82158420389493</v>
      </c>
      <c r="L34">
        <f t="shared" si="5"/>
        <v>-0.7293101485076915</v>
      </c>
    </row>
    <row r="35" spans="5:12" ht="15">
      <c r="E35">
        <v>16.1</v>
      </c>
      <c r="F35">
        <f t="shared" si="6"/>
        <v>34</v>
      </c>
      <c r="G35">
        <f t="shared" si="0"/>
        <v>18.1</v>
      </c>
      <c r="H35">
        <f t="shared" si="1"/>
        <v>0.26544506228308706</v>
      </c>
      <c r="I35">
        <f t="shared" si="2"/>
        <v>0.7345549377169129</v>
      </c>
      <c r="J35">
        <f t="shared" si="3"/>
        <v>0.23821046684011016</v>
      </c>
      <c r="K35">
        <f t="shared" si="4"/>
        <v>-184.98352022531694</v>
      </c>
      <c r="L35">
        <f t="shared" si="5"/>
        <v>-0.7062109206299854</v>
      </c>
    </row>
    <row r="36" spans="5:12" ht="15">
      <c r="E36">
        <v>18.7</v>
      </c>
      <c r="F36">
        <f t="shared" si="6"/>
        <v>35</v>
      </c>
      <c r="G36">
        <f t="shared" si="0"/>
        <v>18.1</v>
      </c>
      <c r="H36">
        <f t="shared" si="1"/>
        <v>0.26544506228308706</v>
      </c>
      <c r="I36">
        <f t="shared" si="2"/>
        <v>0.7345549377169129</v>
      </c>
      <c r="J36">
        <f t="shared" si="3"/>
        <v>0.23821046684011016</v>
      </c>
      <c r="K36">
        <f t="shared" si="4"/>
        <v>-190.5054163514458</v>
      </c>
      <c r="L36">
        <f t="shared" si="5"/>
        <v>-0.683482516313604</v>
      </c>
    </row>
    <row r="37" spans="5:12" ht="15">
      <c r="E37">
        <v>18.8</v>
      </c>
      <c r="F37">
        <f t="shared" si="6"/>
        <v>36</v>
      </c>
      <c r="G37">
        <f t="shared" si="0"/>
        <v>18.1</v>
      </c>
      <c r="H37">
        <f t="shared" si="1"/>
        <v>0.26544506228308706</v>
      </c>
      <c r="I37">
        <f t="shared" si="2"/>
        <v>0.7345549377169129</v>
      </c>
      <c r="J37">
        <f t="shared" si="3"/>
        <v>0.23821046684011016</v>
      </c>
      <c r="K37">
        <f t="shared" si="4"/>
        <v>-196.02731247757467</v>
      </c>
      <c r="L37">
        <f t="shared" si="5"/>
        <v>-0.6611018350551293</v>
      </c>
    </row>
    <row r="38" spans="5:12" ht="15">
      <c r="E38">
        <v>17.3</v>
      </c>
      <c r="F38">
        <f t="shared" si="6"/>
        <v>37</v>
      </c>
      <c r="G38">
        <f t="shared" si="0"/>
        <v>18.1</v>
      </c>
      <c r="H38">
        <f t="shared" si="1"/>
        <v>0.26544506228308706</v>
      </c>
      <c r="I38">
        <f t="shared" si="2"/>
        <v>0.7345549377169129</v>
      </c>
      <c r="J38">
        <f t="shared" si="3"/>
        <v>0.23821046684011016</v>
      </c>
      <c r="K38">
        <f t="shared" si="4"/>
        <v>-201.54920860370353</v>
      </c>
      <c r="L38">
        <f t="shared" si="5"/>
        <v>-0.6390475136766054</v>
      </c>
    </row>
    <row r="39" spans="5:12" ht="15">
      <c r="E39">
        <v>18.1</v>
      </c>
      <c r="F39">
        <f t="shared" si="6"/>
        <v>38</v>
      </c>
      <c r="G39">
        <f t="shared" si="0"/>
        <v>18.2</v>
      </c>
      <c r="H39">
        <f t="shared" si="1"/>
        <v>0.2954957068544274</v>
      </c>
      <c r="I39">
        <f t="shared" si="2"/>
        <v>0.7045042931455726</v>
      </c>
      <c r="J39">
        <f t="shared" si="3"/>
        <v>0.2667004556761523</v>
      </c>
      <c r="K39">
        <f t="shared" si="4"/>
        <v>-190.55475824074233</v>
      </c>
      <c r="L39">
        <f t="shared" si="5"/>
        <v>-0.6172997419177135</v>
      </c>
    </row>
    <row r="40" spans="5:12" ht="15">
      <c r="E40">
        <v>19.9</v>
      </c>
      <c r="F40">
        <f t="shared" si="6"/>
        <v>39</v>
      </c>
      <c r="G40">
        <f t="shared" si="0"/>
        <v>18.2</v>
      </c>
      <c r="H40">
        <f t="shared" si="1"/>
        <v>0.2954957068544274</v>
      </c>
      <c r="I40">
        <f t="shared" si="2"/>
        <v>0.7045042931455726</v>
      </c>
      <c r="J40">
        <f t="shared" si="3"/>
        <v>0.2667004556761523</v>
      </c>
      <c r="K40">
        <f t="shared" si="4"/>
        <v>-195.63621846049546</v>
      </c>
      <c r="L40">
        <f t="shared" si="5"/>
        <v>-0.595840101441976</v>
      </c>
    </row>
    <row r="41" spans="5:12" ht="15">
      <c r="E41">
        <v>19.6</v>
      </c>
      <c r="F41">
        <f t="shared" si="6"/>
        <v>40</v>
      </c>
      <c r="G41">
        <f t="shared" si="0"/>
        <v>18.3</v>
      </c>
      <c r="H41">
        <f t="shared" si="1"/>
        <v>0.3270217541115492</v>
      </c>
      <c r="I41">
        <f t="shared" si="2"/>
        <v>0.6729782458884508</v>
      </c>
      <c r="J41">
        <f t="shared" si="3"/>
        <v>0.2667004556761523</v>
      </c>
      <c r="K41">
        <f t="shared" si="4"/>
        <v>-192.7092601317159</v>
      </c>
      <c r="L41">
        <f t="shared" si="5"/>
        <v>-0.5746514247313572</v>
      </c>
    </row>
    <row r="42" spans="5:12" ht="15">
      <c r="E42">
        <v>18.4</v>
      </c>
      <c r="F42">
        <f t="shared" si="6"/>
        <v>41</v>
      </c>
      <c r="G42">
        <f t="shared" si="0"/>
        <v>18.3</v>
      </c>
      <c r="H42">
        <f t="shared" si="1"/>
        <v>0.3270217541115492</v>
      </c>
      <c r="I42">
        <f t="shared" si="2"/>
        <v>0.6729782458884508</v>
      </c>
      <c r="J42">
        <f t="shared" si="3"/>
        <v>0.2667004556761523</v>
      </c>
      <c r="K42">
        <f t="shared" si="4"/>
        <v>-197.58797557808848</v>
      </c>
      <c r="L42">
        <f t="shared" si="5"/>
        <v>-0.553717670947528</v>
      </c>
    </row>
    <row r="43" spans="5:12" ht="15">
      <c r="E43">
        <v>19.5</v>
      </c>
      <c r="F43">
        <f t="shared" si="6"/>
        <v>42</v>
      </c>
      <c r="G43">
        <f t="shared" si="0"/>
        <v>18.3</v>
      </c>
      <c r="H43">
        <f t="shared" si="1"/>
        <v>0.3270217541115492</v>
      </c>
      <c r="I43">
        <f t="shared" si="2"/>
        <v>0.6729782458884508</v>
      </c>
      <c r="J43">
        <f t="shared" si="3"/>
        <v>0.2968178085301607</v>
      </c>
      <c r="K43">
        <f t="shared" si="4"/>
        <v>-193.58632418822324</v>
      </c>
      <c r="L43">
        <f t="shared" si="5"/>
        <v>-0.5330238163261956</v>
      </c>
    </row>
    <row r="44" spans="5:12" ht="15">
      <c r="E44">
        <v>16.8</v>
      </c>
      <c r="F44">
        <f t="shared" si="6"/>
        <v>43</v>
      </c>
      <c r="G44">
        <f t="shared" si="0"/>
        <v>18.3</v>
      </c>
      <c r="H44">
        <f t="shared" si="1"/>
        <v>0.3270217541115492</v>
      </c>
      <c r="I44">
        <f t="shared" si="2"/>
        <v>0.6729782458884508</v>
      </c>
      <c r="J44">
        <f t="shared" si="3"/>
        <v>0.2968178085301607</v>
      </c>
      <c r="K44">
        <f t="shared" si="4"/>
        <v>-198.2510548915539</v>
      </c>
      <c r="L44">
        <f t="shared" si="5"/>
        <v>-0.5125557570676288</v>
      </c>
    </row>
    <row r="45" spans="5:12" ht="15">
      <c r="E45">
        <v>17.1</v>
      </c>
      <c r="F45">
        <f t="shared" si="6"/>
        <v>44</v>
      </c>
      <c r="G45">
        <f t="shared" si="0"/>
        <v>18.3</v>
      </c>
      <c r="H45">
        <f t="shared" si="1"/>
        <v>0.3270217541115492</v>
      </c>
      <c r="I45">
        <f t="shared" si="2"/>
        <v>0.6729782458884508</v>
      </c>
      <c r="J45">
        <f t="shared" si="3"/>
        <v>0.2968178085301607</v>
      </c>
      <c r="K45">
        <f t="shared" si="4"/>
        <v>-202.9157855948846</v>
      </c>
      <c r="L45">
        <f t="shared" si="5"/>
        <v>-0.49230022301069837</v>
      </c>
    </row>
    <row r="46" spans="5:12" ht="15">
      <c r="E46">
        <v>18.9</v>
      </c>
      <c r="F46">
        <f t="shared" si="6"/>
        <v>45</v>
      </c>
      <c r="G46">
        <f t="shared" si="0"/>
        <v>18.3</v>
      </c>
      <c r="H46">
        <f t="shared" si="1"/>
        <v>0.3270217541115492</v>
      </c>
      <c r="I46">
        <f t="shared" si="2"/>
        <v>0.6729782458884508</v>
      </c>
      <c r="J46">
        <f t="shared" si="3"/>
        <v>0.2968178085301607</v>
      </c>
      <c r="K46">
        <f t="shared" si="4"/>
        <v>-207.5805162982153</v>
      </c>
      <c r="L46">
        <f t="shared" si="5"/>
        <v>-0.472244700643972</v>
      </c>
    </row>
    <row r="47" spans="5:12" ht="15">
      <c r="E47">
        <v>19.7</v>
      </c>
      <c r="F47">
        <f t="shared" si="6"/>
        <v>46</v>
      </c>
      <c r="G47">
        <f t="shared" si="0"/>
        <v>18.3</v>
      </c>
      <c r="H47">
        <f t="shared" si="1"/>
        <v>0.3270217541115492</v>
      </c>
      <c r="I47">
        <f t="shared" si="2"/>
        <v>0.6729782458884508</v>
      </c>
      <c r="J47">
        <f t="shared" si="3"/>
        <v>0.2968178085301607</v>
      </c>
      <c r="K47">
        <f t="shared" si="4"/>
        <v>-212.24524700154595</v>
      </c>
      <c r="L47">
        <f t="shared" si="5"/>
        <v>-0.4523773642270823</v>
      </c>
    </row>
    <row r="48" spans="5:12" ht="15">
      <c r="E48">
        <v>19.7</v>
      </c>
      <c r="F48">
        <f t="shared" si="6"/>
        <v>47</v>
      </c>
      <c r="G48">
        <f t="shared" si="0"/>
        <v>18.3</v>
      </c>
      <c r="H48">
        <f t="shared" si="1"/>
        <v>0.3270217541115492</v>
      </c>
      <c r="I48">
        <f t="shared" si="2"/>
        <v>0.6729782458884508</v>
      </c>
      <c r="J48">
        <f t="shared" si="3"/>
        <v>0.3284030624684422</v>
      </c>
      <c r="K48">
        <f t="shared" si="4"/>
        <v>-207.50552087892387</v>
      </c>
      <c r="L48">
        <f t="shared" si="5"/>
        <v>-0.4326870139776647</v>
      </c>
    </row>
    <row r="49" spans="5:12" ht="15">
      <c r="E49">
        <v>19.2</v>
      </c>
      <c r="F49">
        <f t="shared" si="6"/>
        <v>48</v>
      </c>
      <c r="G49">
        <f t="shared" si="0"/>
        <v>18.4</v>
      </c>
      <c r="H49">
        <f t="shared" si="1"/>
        <v>0.3598334222428654</v>
      </c>
      <c r="I49">
        <f t="shared" si="2"/>
        <v>0.6401665777571346</v>
      </c>
      <c r="J49">
        <f t="shared" si="3"/>
        <v>0.3284030624684422</v>
      </c>
      <c r="K49">
        <f t="shared" si="4"/>
        <v>-202.88462643040873</v>
      </c>
      <c r="L49">
        <f t="shared" si="5"/>
        <v>-0.41316302043074504</v>
      </c>
    </row>
    <row r="50" spans="5:12" ht="15">
      <c r="E50">
        <v>20.6</v>
      </c>
      <c r="F50">
        <f t="shared" si="6"/>
        <v>49</v>
      </c>
      <c r="G50">
        <f t="shared" si="0"/>
        <v>18.4</v>
      </c>
      <c r="H50">
        <f t="shared" si="1"/>
        <v>0.3598334222428654</v>
      </c>
      <c r="I50">
        <f t="shared" si="2"/>
        <v>0.6401665777571346</v>
      </c>
      <c r="J50">
        <f t="shared" si="3"/>
        <v>0.3284030624684422</v>
      </c>
      <c r="K50">
        <f t="shared" si="4"/>
        <v>-207.15588172368047</v>
      </c>
      <c r="L50">
        <f t="shared" si="5"/>
        <v>-0.39379527420412674</v>
      </c>
    </row>
    <row r="51" spans="5:12" ht="15">
      <c r="E51">
        <v>20.1</v>
      </c>
      <c r="F51">
        <f t="shared" si="6"/>
        <v>50</v>
      </c>
      <c r="G51">
        <f t="shared" si="0"/>
        <v>18.4</v>
      </c>
      <c r="H51">
        <f t="shared" si="1"/>
        <v>0.3598334222428654</v>
      </c>
      <c r="I51">
        <f t="shared" si="2"/>
        <v>0.6401665777571346</v>
      </c>
      <c r="J51">
        <f t="shared" si="3"/>
        <v>0.3284030624684422</v>
      </c>
      <c r="K51">
        <f t="shared" si="4"/>
        <v>-211.42713701695223</v>
      </c>
      <c r="L51">
        <f t="shared" si="5"/>
        <v>-0.3745741405096299</v>
      </c>
    </row>
    <row r="52" spans="5:12" ht="15">
      <c r="E52">
        <v>18.8</v>
      </c>
      <c r="F52">
        <f t="shared" si="6"/>
        <v>51</v>
      </c>
      <c r="G52">
        <f t="shared" si="0"/>
        <v>18.4</v>
      </c>
      <c r="H52">
        <f t="shared" si="1"/>
        <v>0.3598334222428654</v>
      </c>
      <c r="I52">
        <f t="shared" si="2"/>
        <v>0.6401665777571346</v>
      </c>
      <c r="J52">
        <f t="shared" si="3"/>
        <v>0.3612651392685089</v>
      </c>
      <c r="K52">
        <f t="shared" si="4"/>
        <v>-206.065977506434</v>
      </c>
      <c r="L52">
        <f t="shared" si="5"/>
        <v>-0.35549041783953095</v>
      </c>
    </row>
    <row r="53" spans="5:12" ht="15">
      <c r="E53">
        <v>17.1</v>
      </c>
      <c r="F53">
        <f t="shared" si="6"/>
        <v>52</v>
      </c>
      <c r="G53">
        <f t="shared" si="0"/>
        <v>18.5</v>
      </c>
      <c r="H53">
        <f t="shared" si="1"/>
        <v>0.39371238895409555</v>
      </c>
      <c r="I53">
        <f t="shared" si="2"/>
        <v>0.6062876110459045</v>
      </c>
      <c r="J53">
        <f t="shared" si="3"/>
        <v>0.3612651392685089</v>
      </c>
      <c r="K53">
        <f t="shared" si="4"/>
        <v>-200.87860783234652</v>
      </c>
      <c r="L53">
        <f t="shared" si="5"/>
        <v>-0.3365353003331691</v>
      </c>
    </row>
    <row r="54" spans="5:12" ht="15">
      <c r="E54">
        <v>18.6</v>
      </c>
      <c r="F54">
        <f t="shared" si="6"/>
        <v>53</v>
      </c>
      <c r="G54">
        <f t="shared" si="0"/>
        <v>18.5</v>
      </c>
      <c r="H54">
        <f t="shared" si="1"/>
        <v>0.39371238895409555</v>
      </c>
      <c r="I54">
        <f t="shared" si="2"/>
        <v>0.6062876110459045</v>
      </c>
      <c r="J54">
        <f t="shared" si="3"/>
        <v>0.3612651392685089</v>
      </c>
      <c r="K54">
        <f t="shared" si="4"/>
        <v>-204.77916332423675</v>
      </c>
      <c r="L54">
        <f t="shared" si="5"/>
        <v>-0.31770034339279085</v>
      </c>
    </row>
    <row r="55" spans="5:12" ht="15">
      <c r="E55">
        <v>18</v>
      </c>
      <c r="F55">
        <f t="shared" si="6"/>
        <v>54</v>
      </c>
      <c r="G55">
        <f t="shared" si="0"/>
        <v>18.5</v>
      </c>
      <c r="H55">
        <f t="shared" si="1"/>
        <v>0.39371238895409555</v>
      </c>
      <c r="I55">
        <f t="shared" si="2"/>
        <v>0.6062876110459045</v>
      </c>
      <c r="J55">
        <f t="shared" si="3"/>
        <v>0.3951845811335697</v>
      </c>
      <c r="K55">
        <f t="shared" si="4"/>
        <v>-199.07745287329084</v>
      </c>
      <c r="L55">
        <f t="shared" si="5"/>
        <v>-0.2989774321721808</v>
      </c>
    </row>
    <row r="56" spans="5:12" ht="15">
      <c r="E56">
        <v>18.7</v>
      </c>
      <c r="F56">
        <f t="shared" si="6"/>
        <v>55</v>
      </c>
      <c r="G56">
        <f t="shared" si="0"/>
        <v>18.5</v>
      </c>
      <c r="H56">
        <f t="shared" si="1"/>
        <v>0.39371238895409555</v>
      </c>
      <c r="I56">
        <f t="shared" si="2"/>
        <v>0.6062876110459045</v>
      </c>
      <c r="J56">
        <f t="shared" si="3"/>
        <v>0.3951845811335697</v>
      </c>
      <c r="K56">
        <f t="shared" si="4"/>
        <v>-202.7985267587729</v>
      </c>
      <c r="L56">
        <f t="shared" si="5"/>
        <v>-0.28035875260808046</v>
      </c>
    </row>
    <row r="57" spans="5:12" ht="15">
      <c r="E57">
        <v>20.3</v>
      </c>
      <c r="F57">
        <f t="shared" si="6"/>
        <v>56</v>
      </c>
      <c r="G57">
        <f t="shared" si="0"/>
        <v>18.5</v>
      </c>
      <c r="H57">
        <f t="shared" si="1"/>
        <v>0.39371238895409555</v>
      </c>
      <c r="I57">
        <f t="shared" si="2"/>
        <v>0.6062876110459045</v>
      </c>
      <c r="J57">
        <f t="shared" si="3"/>
        <v>0.3951845811335697</v>
      </c>
      <c r="K57">
        <f t="shared" si="4"/>
        <v>-206.51960064425498</v>
      </c>
      <c r="L57">
        <f t="shared" si="5"/>
        <v>-0.2618367647040768</v>
      </c>
    </row>
    <row r="58" spans="5:12" ht="15">
      <c r="E58">
        <v>18.7</v>
      </c>
      <c r="F58">
        <f t="shared" si="6"/>
        <v>57</v>
      </c>
      <c r="G58">
        <f t="shared" si="0"/>
        <v>18.5</v>
      </c>
      <c r="H58">
        <f t="shared" si="1"/>
        <v>0.39371238895409555</v>
      </c>
      <c r="I58">
        <f t="shared" si="2"/>
        <v>0.6062876110459045</v>
      </c>
      <c r="J58">
        <f t="shared" si="3"/>
        <v>0.3951845811335697</v>
      </c>
      <c r="K58">
        <f t="shared" si="4"/>
        <v>-210.24067452973705</v>
      </c>
      <c r="L58">
        <f t="shared" si="5"/>
        <v>-0.24340417781063114</v>
      </c>
    </row>
    <row r="59" spans="5:12" ht="15">
      <c r="E59">
        <v>18.8</v>
      </c>
      <c r="F59">
        <f t="shared" si="6"/>
        <v>58</v>
      </c>
      <c r="G59">
        <f t="shared" si="0"/>
        <v>18.5</v>
      </c>
      <c r="H59">
        <f t="shared" si="1"/>
        <v>0.39371238895409555</v>
      </c>
      <c r="I59">
        <f t="shared" si="2"/>
        <v>0.6062876110459045</v>
      </c>
      <c r="J59">
        <f t="shared" si="3"/>
        <v>0.3951845811335697</v>
      </c>
      <c r="K59">
        <f t="shared" si="4"/>
        <v>-213.96174841521912</v>
      </c>
      <c r="L59">
        <f t="shared" si="5"/>
        <v>-0.22505392767406832</v>
      </c>
    </row>
    <row r="60" spans="5:12" ht="15">
      <c r="E60">
        <v>19.4</v>
      </c>
      <c r="F60">
        <f t="shared" si="6"/>
        <v>59</v>
      </c>
      <c r="G60">
        <f t="shared" si="0"/>
        <v>18.5</v>
      </c>
      <c r="H60">
        <f t="shared" si="1"/>
        <v>0.39371238895409555</v>
      </c>
      <c r="I60">
        <f t="shared" si="2"/>
        <v>0.6062876110459045</v>
      </c>
      <c r="J60">
        <f t="shared" si="3"/>
        <v>0.42991783306699083</v>
      </c>
      <c r="K60">
        <f t="shared" si="4"/>
        <v>-207.82660719198654</v>
      </c>
      <c r="L60">
        <f t="shared" si="5"/>
        <v>-0.20677915505239405</v>
      </c>
    </row>
    <row r="61" spans="5:12" ht="15">
      <c r="E61">
        <v>18.5</v>
      </c>
      <c r="F61">
        <f t="shared" si="6"/>
        <v>60</v>
      </c>
      <c r="G61">
        <f t="shared" si="0"/>
        <v>18.5</v>
      </c>
      <c r="H61">
        <f t="shared" si="1"/>
        <v>0.39371238895409555</v>
      </c>
      <c r="I61">
        <f t="shared" si="2"/>
        <v>0.6062876110459045</v>
      </c>
      <c r="J61">
        <f t="shared" si="3"/>
        <v>0.42991783306699083</v>
      </c>
      <c r="K61">
        <f t="shared" si="4"/>
        <v>-211.37919876791793</v>
      </c>
      <c r="L61">
        <f t="shared" si="5"/>
        <v>-0.18857318571734494</v>
      </c>
    </row>
    <row r="62" spans="5:12" ht="15">
      <c r="E62">
        <v>18.6</v>
      </c>
      <c r="F62">
        <f t="shared" si="6"/>
        <v>61</v>
      </c>
      <c r="G62">
        <f t="shared" si="0"/>
        <v>18.6</v>
      </c>
      <c r="H62">
        <f t="shared" si="1"/>
        <v>0.4284160313731675</v>
      </c>
      <c r="I62">
        <f t="shared" si="2"/>
        <v>0.5715839686268325</v>
      </c>
      <c r="J62">
        <f t="shared" si="3"/>
        <v>0.42991783306699083</v>
      </c>
      <c r="K62">
        <f t="shared" si="4"/>
        <v>-204.71042497971123</v>
      </c>
      <c r="L62">
        <f t="shared" si="5"/>
        <v>-0.17042951168060555</v>
      </c>
    </row>
    <row r="63" spans="5:12" ht="15">
      <c r="E63">
        <v>19.6</v>
      </c>
      <c r="F63">
        <f t="shared" si="6"/>
        <v>62</v>
      </c>
      <c r="G63">
        <f t="shared" si="0"/>
        <v>18.6</v>
      </c>
      <c r="H63">
        <f t="shared" si="1"/>
        <v>0.4284160313731675</v>
      </c>
      <c r="I63">
        <f t="shared" si="2"/>
        <v>0.5715839686268325</v>
      </c>
      <c r="J63">
        <f t="shared" si="3"/>
        <v>0.42991783306699083</v>
      </c>
      <c r="K63">
        <f t="shared" si="4"/>
        <v>-208.09406836780562</v>
      </c>
      <c r="L63">
        <f t="shared" si="5"/>
        <v>-0.1523417734980609</v>
      </c>
    </row>
    <row r="64" spans="5:12" ht="15">
      <c r="E64">
        <v>18.5</v>
      </c>
      <c r="F64">
        <f t="shared" si="6"/>
        <v>63</v>
      </c>
      <c r="G64">
        <f t="shared" si="0"/>
        <v>18.6</v>
      </c>
      <c r="H64">
        <f t="shared" si="1"/>
        <v>0.4284160313731675</v>
      </c>
      <c r="I64">
        <f t="shared" si="2"/>
        <v>0.5715839686268325</v>
      </c>
      <c r="J64">
        <f t="shared" si="3"/>
        <v>0.42991783306699083</v>
      </c>
      <c r="K64">
        <f t="shared" si="4"/>
        <v>-211.47771175590003</v>
      </c>
      <c r="L64">
        <f t="shared" si="5"/>
        <v>-0.13430374351964616</v>
      </c>
    </row>
    <row r="65" spans="5:12" ht="15">
      <c r="E65">
        <v>20</v>
      </c>
      <c r="F65">
        <f t="shared" si="6"/>
        <v>64</v>
      </c>
      <c r="G65">
        <f t="shared" si="0"/>
        <v>18.6</v>
      </c>
      <c r="H65">
        <f t="shared" si="1"/>
        <v>0.4284160313731675</v>
      </c>
      <c r="I65">
        <f t="shared" si="2"/>
        <v>0.5715839686268325</v>
      </c>
      <c r="J65">
        <f t="shared" si="3"/>
        <v>0.42991783306699083</v>
      </c>
      <c r="K65">
        <f t="shared" si="4"/>
        <v>-214.86135514399442</v>
      </c>
      <c r="L65">
        <f t="shared" si="5"/>
        <v>-0.11630930996408784</v>
      </c>
    </row>
    <row r="66" spans="5:12" ht="15">
      <c r="E66">
        <v>17.8</v>
      </c>
      <c r="F66">
        <f t="shared" si="6"/>
        <v>65</v>
      </c>
      <c r="G66">
        <f t="shared" si="0"/>
        <v>18.7</v>
      </c>
      <c r="H66">
        <f t="shared" si="1"/>
        <v>0.4636825850306088</v>
      </c>
      <c r="I66">
        <f t="shared" si="2"/>
        <v>0.5363174149693912</v>
      </c>
      <c r="J66">
        <f t="shared" si="3"/>
        <v>0.46520243752255563</v>
      </c>
      <c r="K66">
        <f t="shared" si="4"/>
        <v>-197.86505858567767</v>
      </c>
      <c r="L66">
        <f t="shared" si="5"/>
        <v>-0.09835246170785777</v>
      </c>
    </row>
    <row r="67" spans="5:12" ht="15">
      <c r="E67">
        <v>19.8</v>
      </c>
      <c r="F67">
        <f t="shared" si="6"/>
        <v>66</v>
      </c>
      <c r="G67">
        <f aca="true" t="shared" si="7" ref="G67:G130">IF(ISBLANK(E67),NA(),SMALL(E$2:E$201,F67))</f>
        <v>18.7</v>
      </c>
      <c r="H67">
        <f aca="true" t="shared" si="8" ref="H67:H130">IF(ISBLANK(E67),"",NORMDIST(G67,$B$3,$B$4,TRUE))</f>
        <v>0.4636825850306088</v>
      </c>
      <c r="I67">
        <f aca="true" t="shared" si="9" ref="I67:I130">IF(ISBLANK(E67),"",1-H67)</f>
        <v>0.5363174149693912</v>
      </c>
      <c r="J67">
        <f aca="true" t="shared" si="10" ref="J67:J130">IF(ISBLANK(E67),"",SMALL(I$2:I$201,F67))</f>
        <v>0.46520243752255563</v>
      </c>
      <c r="K67">
        <f aca="true" t="shared" si="11" ref="K67:K130">IF(ISBLANK(E67),"",(2*F67-1)*(LN(H67)+LN(J67)))</f>
        <v>-200.9327339125874</v>
      </c>
      <c r="L67">
        <f aca="true" t="shared" si="12" ref="L67:L130">IF(E67="",NA(),NORMSINV((F67-0.3)/($B$5+0.4)))</f>
        <v>-0.08042727368616986</v>
      </c>
    </row>
    <row r="68" spans="5:12" ht="15">
      <c r="E68">
        <v>16.6</v>
      </c>
      <c r="F68">
        <f aca="true" t="shared" si="13" ref="F68:F131">IF(ISBLANK(E68),"",F67+1)</f>
        <v>67</v>
      </c>
      <c r="G68">
        <f t="shared" si="7"/>
        <v>18.7</v>
      </c>
      <c r="H68">
        <f t="shared" si="8"/>
        <v>0.4636825850306088</v>
      </c>
      <c r="I68">
        <f t="shared" si="9"/>
        <v>0.5363174149693912</v>
      </c>
      <c r="J68">
        <f t="shared" si="10"/>
        <v>0.46520243752255563</v>
      </c>
      <c r="K68">
        <f t="shared" si="11"/>
        <v>-204.00040923949712</v>
      </c>
      <c r="L68">
        <f t="shared" si="12"/>
        <v>-0.06252789281102014</v>
      </c>
    </row>
    <row r="69" spans="5:12" ht="15">
      <c r="E69">
        <v>19.4</v>
      </c>
      <c r="F69">
        <f t="shared" si="13"/>
        <v>68</v>
      </c>
      <c r="G69">
        <f t="shared" si="7"/>
        <v>18.7</v>
      </c>
      <c r="H69">
        <f t="shared" si="8"/>
        <v>0.4636825850306088</v>
      </c>
      <c r="I69">
        <f t="shared" si="9"/>
        <v>0.5363174149693912</v>
      </c>
      <c r="J69">
        <f t="shared" si="10"/>
        <v>0.5007629587549559</v>
      </c>
      <c r="K69">
        <f t="shared" si="11"/>
        <v>-197.12395857325998</v>
      </c>
      <c r="L69">
        <f t="shared" si="12"/>
        <v>-0.04464852431723397</v>
      </c>
    </row>
    <row r="70" spans="5:12" ht="15">
      <c r="E70">
        <v>19.3</v>
      </c>
      <c r="F70">
        <f t="shared" si="13"/>
        <v>69</v>
      </c>
      <c r="G70">
        <f t="shared" si="7"/>
        <v>18.8</v>
      </c>
      <c r="H70">
        <f t="shared" si="8"/>
        <v>0.4992370412450441</v>
      </c>
      <c r="I70">
        <f t="shared" si="9"/>
        <v>0.5007629587549559</v>
      </c>
      <c r="J70">
        <f t="shared" si="10"/>
        <v>0.5007629587549559</v>
      </c>
      <c r="K70">
        <f t="shared" si="11"/>
        <v>-189.92264646791824</v>
      </c>
      <c r="L70">
        <f t="shared" si="12"/>
        <v>-0.026783418452355736</v>
      </c>
    </row>
    <row r="71" spans="5:12" ht="15">
      <c r="E71">
        <v>20.1</v>
      </c>
      <c r="F71">
        <f t="shared" si="13"/>
        <v>70</v>
      </c>
      <c r="G71">
        <f t="shared" si="7"/>
        <v>18.8</v>
      </c>
      <c r="H71">
        <f t="shared" si="8"/>
        <v>0.4992370412450441</v>
      </c>
      <c r="I71">
        <f t="shared" si="9"/>
        <v>0.5007629587549559</v>
      </c>
      <c r="J71">
        <f t="shared" si="10"/>
        <v>0.5007629587549559</v>
      </c>
      <c r="K71">
        <f t="shared" si="11"/>
        <v>-192.69523984701195</v>
      </c>
      <c r="L71">
        <f t="shared" si="12"/>
        <v>-0.008926857430086352</v>
      </c>
    </row>
    <row r="72" spans="5:12" ht="15">
      <c r="E72">
        <v>20.5</v>
      </c>
      <c r="F72">
        <f t="shared" si="13"/>
        <v>71</v>
      </c>
      <c r="G72">
        <f t="shared" si="7"/>
        <v>18.8</v>
      </c>
      <c r="H72">
        <f t="shared" si="8"/>
        <v>0.4992370412450441</v>
      </c>
      <c r="I72">
        <f t="shared" si="9"/>
        <v>0.5007629587549559</v>
      </c>
      <c r="J72">
        <f t="shared" si="10"/>
        <v>0.5007629587549559</v>
      </c>
      <c r="K72">
        <f t="shared" si="11"/>
        <v>-195.46783322610563</v>
      </c>
      <c r="L72">
        <f t="shared" si="12"/>
        <v>0.008926857430086352</v>
      </c>
    </row>
    <row r="73" spans="5:12" ht="15">
      <c r="E73">
        <v>20</v>
      </c>
      <c r="F73">
        <f t="shared" si="13"/>
        <v>72</v>
      </c>
      <c r="G73">
        <f t="shared" si="7"/>
        <v>18.8</v>
      </c>
      <c r="H73">
        <f t="shared" si="8"/>
        <v>0.4992370412450441</v>
      </c>
      <c r="I73">
        <f t="shared" si="9"/>
        <v>0.5007629587549559</v>
      </c>
      <c r="J73">
        <f t="shared" si="10"/>
        <v>0.5007629587549559</v>
      </c>
      <c r="K73">
        <f t="shared" si="11"/>
        <v>-198.24042660519933</v>
      </c>
      <c r="L73">
        <f t="shared" si="12"/>
        <v>0.0267834184523556</v>
      </c>
    </row>
    <row r="74" spans="5:12" ht="15">
      <c r="E74">
        <v>20.8</v>
      </c>
      <c r="F74">
        <f t="shared" si="13"/>
        <v>73</v>
      </c>
      <c r="G74">
        <f t="shared" si="7"/>
        <v>18.8</v>
      </c>
      <c r="H74">
        <f t="shared" si="8"/>
        <v>0.4992370412450441</v>
      </c>
      <c r="I74">
        <f t="shared" si="9"/>
        <v>0.5007629587549559</v>
      </c>
      <c r="J74">
        <f t="shared" si="10"/>
        <v>0.5363174149693912</v>
      </c>
      <c r="K74">
        <f t="shared" si="11"/>
        <v>-191.06698785952938</v>
      </c>
      <c r="L74">
        <f t="shared" si="12"/>
        <v>0.04464852431723397</v>
      </c>
    </row>
    <row r="75" spans="5:12" ht="15">
      <c r="E75">
        <v>17.7</v>
      </c>
      <c r="F75">
        <f t="shared" si="13"/>
        <v>74</v>
      </c>
      <c r="G75">
        <f t="shared" si="7"/>
        <v>18.9</v>
      </c>
      <c r="H75">
        <f t="shared" si="8"/>
        <v>0.5347975624774444</v>
      </c>
      <c r="I75">
        <f t="shared" si="9"/>
        <v>0.46520243752255563</v>
      </c>
      <c r="J75">
        <f t="shared" si="10"/>
        <v>0.5363174149693912</v>
      </c>
      <c r="K75">
        <f t="shared" si="11"/>
        <v>-183.58772562195102</v>
      </c>
      <c r="L75">
        <f t="shared" si="12"/>
        <v>0.06252789281102</v>
      </c>
    </row>
    <row r="76" spans="5:12" ht="15">
      <c r="E76">
        <v>19.9</v>
      </c>
      <c r="F76">
        <f t="shared" si="13"/>
        <v>75</v>
      </c>
      <c r="G76">
        <f t="shared" si="7"/>
        <v>18.9</v>
      </c>
      <c r="H76">
        <f t="shared" si="8"/>
        <v>0.5347975624774444</v>
      </c>
      <c r="I76">
        <f t="shared" si="9"/>
        <v>0.46520243752255563</v>
      </c>
      <c r="J76">
        <f t="shared" si="10"/>
        <v>0.5363174149693912</v>
      </c>
      <c r="K76">
        <f t="shared" si="11"/>
        <v>-186.08551780728368</v>
      </c>
      <c r="L76">
        <f t="shared" si="12"/>
        <v>0.08042727368616986</v>
      </c>
    </row>
    <row r="77" spans="5:12" ht="15">
      <c r="E77">
        <v>18.8</v>
      </c>
      <c r="F77">
        <f t="shared" si="13"/>
        <v>76</v>
      </c>
      <c r="G77">
        <f t="shared" si="7"/>
        <v>18.9</v>
      </c>
      <c r="H77">
        <f t="shared" si="8"/>
        <v>0.5347975624774444</v>
      </c>
      <c r="I77">
        <f t="shared" si="9"/>
        <v>0.46520243752255563</v>
      </c>
      <c r="J77">
        <f t="shared" si="10"/>
        <v>0.5363174149693912</v>
      </c>
      <c r="K77">
        <f t="shared" si="11"/>
        <v>-188.58330999261636</v>
      </c>
      <c r="L77">
        <f t="shared" si="12"/>
        <v>0.09835246170785791</v>
      </c>
    </row>
    <row r="78" spans="5:12" ht="15">
      <c r="E78">
        <v>16.4</v>
      </c>
      <c r="F78">
        <f t="shared" si="13"/>
        <v>77</v>
      </c>
      <c r="G78">
        <f t="shared" si="7"/>
        <v>19</v>
      </c>
      <c r="H78">
        <f t="shared" si="8"/>
        <v>0.5700821669330092</v>
      </c>
      <c r="I78">
        <f t="shared" si="9"/>
        <v>0.42991783306699083</v>
      </c>
      <c r="J78">
        <f t="shared" si="10"/>
        <v>0.5715839686268325</v>
      </c>
      <c r="K78">
        <f t="shared" si="11"/>
        <v>-171.56175434310637</v>
      </c>
      <c r="L78">
        <f t="shared" si="12"/>
        <v>0.11630930996408784</v>
      </c>
    </row>
    <row r="79" spans="5:12" ht="15">
      <c r="E79">
        <v>18.5</v>
      </c>
      <c r="F79">
        <f t="shared" si="13"/>
        <v>78</v>
      </c>
      <c r="G79">
        <f t="shared" si="7"/>
        <v>19</v>
      </c>
      <c r="H79">
        <f t="shared" si="8"/>
        <v>0.5700821669330092</v>
      </c>
      <c r="I79">
        <f t="shared" si="9"/>
        <v>0.42991783306699083</v>
      </c>
      <c r="J79">
        <f t="shared" si="10"/>
        <v>0.5715839686268325</v>
      </c>
      <c r="K79">
        <f t="shared" si="11"/>
        <v>-173.80439165478097</v>
      </c>
      <c r="L79">
        <f t="shared" si="12"/>
        <v>0.1343037435196463</v>
      </c>
    </row>
    <row r="80" spans="5:12" ht="15">
      <c r="E80">
        <v>19</v>
      </c>
      <c r="F80">
        <f t="shared" si="13"/>
        <v>79</v>
      </c>
      <c r="G80">
        <f t="shared" si="7"/>
        <v>19</v>
      </c>
      <c r="H80">
        <f t="shared" si="8"/>
        <v>0.5700821669330092</v>
      </c>
      <c r="I80">
        <f t="shared" si="9"/>
        <v>0.42991783306699083</v>
      </c>
      <c r="J80">
        <f t="shared" si="10"/>
        <v>0.5715839686268325</v>
      </c>
      <c r="K80">
        <f t="shared" si="11"/>
        <v>-176.04702896645554</v>
      </c>
      <c r="L80">
        <f t="shared" si="12"/>
        <v>0.1523417734980609</v>
      </c>
    </row>
    <row r="81" spans="5:12" ht="15">
      <c r="E81">
        <v>20.6</v>
      </c>
      <c r="F81">
        <f t="shared" si="13"/>
        <v>80</v>
      </c>
      <c r="G81">
        <f t="shared" si="7"/>
        <v>19</v>
      </c>
      <c r="H81">
        <f t="shared" si="8"/>
        <v>0.5700821669330092</v>
      </c>
      <c r="I81">
        <f t="shared" si="9"/>
        <v>0.42991783306699083</v>
      </c>
      <c r="J81">
        <f t="shared" si="10"/>
        <v>0.5715839686268325</v>
      </c>
      <c r="K81">
        <f t="shared" si="11"/>
        <v>-178.28966627813014</v>
      </c>
      <c r="L81">
        <f t="shared" si="12"/>
        <v>0.17042951168060555</v>
      </c>
    </row>
    <row r="82" spans="5:12" ht="15">
      <c r="E82">
        <v>19.2</v>
      </c>
      <c r="F82">
        <f t="shared" si="13"/>
        <v>81</v>
      </c>
      <c r="G82">
        <f t="shared" si="7"/>
        <v>19</v>
      </c>
      <c r="H82">
        <f t="shared" si="8"/>
        <v>0.5700821669330092</v>
      </c>
      <c r="I82">
        <f t="shared" si="9"/>
        <v>0.42991783306699083</v>
      </c>
      <c r="J82">
        <f t="shared" si="10"/>
        <v>0.6062876110459045</v>
      </c>
      <c r="K82">
        <f t="shared" si="11"/>
        <v>-171.04246771098596</v>
      </c>
      <c r="L82">
        <f t="shared" si="12"/>
        <v>0.1885731857173448</v>
      </c>
    </row>
    <row r="83" spans="5:12" ht="15">
      <c r="E83">
        <v>17.1</v>
      </c>
      <c r="F83">
        <f t="shared" si="13"/>
        <v>82</v>
      </c>
      <c r="G83">
        <f t="shared" si="7"/>
        <v>19</v>
      </c>
      <c r="H83">
        <f t="shared" si="8"/>
        <v>0.5700821669330092</v>
      </c>
      <c r="I83">
        <f t="shared" si="9"/>
        <v>0.42991783306699083</v>
      </c>
      <c r="J83">
        <f t="shared" si="10"/>
        <v>0.6062876110459045</v>
      </c>
      <c r="K83">
        <f t="shared" si="11"/>
        <v>-173.16721886267524</v>
      </c>
      <c r="L83">
        <f t="shared" si="12"/>
        <v>0.20677915505239405</v>
      </c>
    </row>
    <row r="84" spans="5:12" ht="15">
      <c r="E84">
        <v>16.3</v>
      </c>
      <c r="F84">
        <f t="shared" si="13"/>
        <v>83</v>
      </c>
      <c r="G84">
        <f t="shared" si="7"/>
        <v>19.1</v>
      </c>
      <c r="H84">
        <f t="shared" si="8"/>
        <v>0.6048154188664303</v>
      </c>
      <c r="I84">
        <f t="shared" si="9"/>
        <v>0.3951845811335697</v>
      </c>
      <c r="J84">
        <f t="shared" si="10"/>
        <v>0.6062876110459045</v>
      </c>
      <c r="K84">
        <f t="shared" si="11"/>
        <v>-165.53340541658162</v>
      </c>
      <c r="L84">
        <f t="shared" si="12"/>
        <v>0.2250539276740682</v>
      </c>
    </row>
    <row r="85" spans="5:12" ht="15">
      <c r="E85">
        <v>17.2</v>
      </c>
      <c r="F85">
        <f t="shared" si="13"/>
        <v>84</v>
      </c>
      <c r="G85">
        <f t="shared" si="7"/>
        <v>19.1</v>
      </c>
      <c r="H85">
        <f t="shared" si="8"/>
        <v>0.6048154188664303</v>
      </c>
      <c r="I85">
        <f t="shared" si="9"/>
        <v>0.3951845811335697</v>
      </c>
      <c r="J85">
        <f t="shared" si="10"/>
        <v>0.6062876110459045</v>
      </c>
      <c r="K85">
        <f t="shared" si="11"/>
        <v>-167.53987093678262</v>
      </c>
      <c r="L85">
        <f t="shared" si="12"/>
        <v>0.24340417781063114</v>
      </c>
    </row>
    <row r="86" spans="5:12" ht="15">
      <c r="E86">
        <v>17.9</v>
      </c>
      <c r="F86">
        <f t="shared" si="13"/>
        <v>85</v>
      </c>
      <c r="G86">
        <f t="shared" si="7"/>
        <v>19.1</v>
      </c>
      <c r="H86">
        <f t="shared" si="8"/>
        <v>0.6048154188664303</v>
      </c>
      <c r="I86">
        <f t="shared" si="9"/>
        <v>0.3951845811335697</v>
      </c>
      <c r="J86">
        <f t="shared" si="10"/>
        <v>0.6062876110459045</v>
      </c>
      <c r="K86">
        <f t="shared" si="11"/>
        <v>-169.5463364569836</v>
      </c>
      <c r="L86">
        <f t="shared" si="12"/>
        <v>0.2618367647040769</v>
      </c>
    </row>
    <row r="87" spans="5:12" ht="15">
      <c r="E87">
        <v>19.1</v>
      </c>
      <c r="F87">
        <f t="shared" si="13"/>
        <v>86</v>
      </c>
      <c r="G87">
        <f t="shared" si="7"/>
        <v>19.1</v>
      </c>
      <c r="H87">
        <f t="shared" si="8"/>
        <v>0.6048154188664303</v>
      </c>
      <c r="I87">
        <f t="shared" si="9"/>
        <v>0.3951845811335697</v>
      </c>
      <c r="J87">
        <f t="shared" si="10"/>
        <v>0.6062876110459045</v>
      </c>
      <c r="K87">
        <f t="shared" si="11"/>
        <v>-171.5528019771846</v>
      </c>
      <c r="L87">
        <f t="shared" si="12"/>
        <v>0.28035875260808046</v>
      </c>
    </row>
    <row r="88" spans="5:12" ht="15">
      <c r="E88">
        <v>17.3</v>
      </c>
      <c r="F88">
        <f t="shared" si="13"/>
        <v>87</v>
      </c>
      <c r="G88">
        <f t="shared" si="7"/>
        <v>19.1</v>
      </c>
      <c r="H88">
        <f t="shared" si="8"/>
        <v>0.6048154188664303</v>
      </c>
      <c r="I88">
        <f t="shared" si="9"/>
        <v>0.3951845811335697</v>
      </c>
      <c r="J88">
        <f t="shared" si="10"/>
        <v>0.6062876110459045</v>
      </c>
      <c r="K88">
        <f t="shared" si="11"/>
        <v>-173.55926749738558</v>
      </c>
      <c r="L88">
        <f t="shared" si="12"/>
        <v>0.2989774321721809</v>
      </c>
    </row>
    <row r="89" spans="5:12" ht="15">
      <c r="E89">
        <v>19.4</v>
      </c>
      <c r="F89">
        <f t="shared" si="13"/>
        <v>88</v>
      </c>
      <c r="G89">
        <f t="shared" si="7"/>
        <v>19.2</v>
      </c>
      <c r="H89">
        <f t="shared" si="8"/>
        <v>0.6387348607314911</v>
      </c>
      <c r="I89">
        <f t="shared" si="9"/>
        <v>0.3612651392685089</v>
      </c>
      <c r="J89">
        <f t="shared" si="10"/>
        <v>0.6062876110459045</v>
      </c>
      <c r="K89">
        <f t="shared" si="11"/>
        <v>-166.01666181801983</v>
      </c>
      <c r="L89">
        <f t="shared" si="12"/>
        <v>0.3177003433927907</v>
      </c>
    </row>
    <row r="90" spans="5:12" ht="15">
      <c r="E90">
        <v>18.3</v>
      </c>
      <c r="F90">
        <f t="shared" si="13"/>
        <v>89</v>
      </c>
      <c r="G90">
        <f t="shared" si="7"/>
        <v>19.2</v>
      </c>
      <c r="H90">
        <f t="shared" si="8"/>
        <v>0.6387348607314911</v>
      </c>
      <c r="I90">
        <f t="shared" si="9"/>
        <v>0.3612651392685089</v>
      </c>
      <c r="J90">
        <f t="shared" si="10"/>
        <v>0.6062876110459045</v>
      </c>
      <c r="K90">
        <f t="shared" si="11"/>
        <v>-167.91399509594004</v>
      </c>
      <c r="L90">
        <f t="shared" si="12"/>
        <v>0.3365353003331691</v>
      </c>
    </row>
    <row r="91" spans="5:12" ht="15">
      <c r="E91">
        <v>19.3</v>
      </c>
      <c r="F91">
        <f t="shared" si="13"/>
        <v>90</v>
      </c>
      <c r="G91">
        <f t="shared" si="7"/>
        <v>19.2</v>
      </c>
      <c r="H91">
        <f t="shared" si="8"/>
        <v>0.6387348607314911</v>
      </c>
      <c r="I91">
        <f t="shared" si="9"/>
        <v>0.3612651392685089</v>
      </c>
      <c r="J91">
        <f t="shared" si="10"/>
        <v>0.6401665777571346</v>
      </c>
      <c r="K91">
        <f t="shared" si="11"/>
        <v>-160.07839292288602</v>
      </c>
      <c r="L91">
        <f t="shared" si="12"/>
        <v>0.35549041783953067</v>
      </c>
    </row>
    <row r="92" spans="5:12" ht="15">
      <c r="E92">
        <v>17.2</v>
      </c>
      <c r="F92">
        <f t="shared" si="13"/>
        <v>91</v>
      </c>
      <c r="G92">
        <f t="shared" si="7"/>
        <v>19.3</v>
      </c>
      <c r="H92">
        <f t="shared" si="8"/>
        <v>0.6715969375315578</v>
      </c>
      <c r="I92">
        <f t="shared" si="9"/>
        <v>0.3284030624684422</v>
      </c>
      <c r="J92">
        <f t="shared" si="10"/>
        <v>0.6401665777571346</v>
      </c>
      <c r="K92">
        <f t="shared" si="11"/>
        <v>-152.78640282202716</v>
      </c>
      <c r="L92">
        <f t="shared" si="12"/>
        <v>0.3745741405096299</v>
      </c>
    </row>
    <row r="93" spans="5:12" ht="15">
      <c r="E93">
        <v>17.5</v>
      </c>
      <c r="F93">
        <f t="shared" si="13"/>
        <v>92</v>
      </c>
      <c r="G93">
        <f t="shared" si="7"/>
        <v>19.3</v>
      </c>
      <c r="H93">
        <f t="shared" si="8"/>
        <v>0.6715969375315578</v>
      </c>
      <c r="I93">
        <f t="shared" si="9"/>
        <v>0.3284030624684422</v>
      </c>
      <c r="J93">
        <f t="shared" si="10"/>
        <v>0.6401665777571346</v>
      </c>
      <c r="K93">
        <f t="shared" si="11"/>
        <v>-154.47465036702195</v>
      </c>
      <c r="L93">
        <f t="shared" si="12"/>
        <v>0.3937952742041268</v>
      </c>
    </row>
    <row r="94" spans="5:12" ht="15">
      <c r="E94">
        <v>19.6</v>
      </c>
      <c r="F94">
        <f t="shared" si="13"/>
        <v>93</v>
      </c>
      <c r="G94">
        <f t="shared" si="7"/>
        <v>19.3</v>
      </c>
      <c r="H94">
        <f t="shared" si="8"/>
        <v>0.6715969375315578</v>
      </c>
      <c r="I94">
        <f t="shared" si="9"/>
        <v>0.3284030624684422</v>
      </c>
      <c r="J94">
        <f t="shared" si="10"/>
        <v>0.6401665777571346</v>
      </c>
      <c r="K94">
        <f t="shared" si="11"/>
        <v>-156.16289791201672</v>
      </c>
      <c r="L94">
        <f t="shared" si="12"/>
        <v>0.41316302043074504</v>
      </c>
    </row>
    <row r="95" spans="5:12" ht="15">
      <c r="E95">
        <v>17.6</v>
      </c>
      <c r="F95">
        <f t="shared" si="13"/>
        <v>94</v>
      </c>
      <c r="G95">
        <f t="shared" si="7"/>
        <v>19.3</v>
      </c>
      <c r="H95">
        <f t="shared" si="8"/>
        <v>0.6715969375315578</v>
      </c>
      <c r="I95">
        <f t="shared" si="9"/>
        <v>0.3284030624684422</v>
      </c>
      <c r="J95">
        <f t="shared" si="10"/>
        <v>0.6729782458884508</v>
      </c>
      <c r="K95">
        <f t="shared" si="11"/>
        <v>-148.50402809923466</v>
      </c>
      <c r="L95">
        <f t="shared" si="12"/>
        <v>0.43268701397766485</v>
      </c>
    </row>
    <row r="96" spans="5:12" ht="15">
      <c r="E96">
        <v>20</v>
      </c>
      <c r="F96">
        <f t="shared" si="13"/>
        <v>95</v>
      </c>
      <c r="G96">
        <f t="shared" si="7"/>
        <v>19.4</v>
      </c>
      <c r="H96">
        <f t="shared" si="8"/>
        <v>0.7031821914698393</v>
      </c>
      <c r="I96">
        <f t="shared" si="9"/>
        <v>0.2968178085301607</v>
      </c>
      <c r="J96">
        <f t="shared" si="10"/>
        <v>0.6729782458884508</v>
      </c>
      <c r="K96">
        <f t="shared" si="11"/>
        <v>-141.40630952270945</v>
      </c>
      <c r="L96">
        <f t="shared" si="12"/>
        <v>0.4523773642270823</v>
      </c>
    </row>
    <row r="97" spans="5:12" ht="15">
      <c r="E97">
        <v>19.9</v>
      </c>
      <c r="F97">
        <f t="shared" si="13"/>
        <v>96</v>
      </c>
      <c r="G97">
        <f t="shared" si="7"/>
        <v>19.4</v>
      </c>
      <c r="H97">
        <f t="shared" si="8"/>
        <v>0.7031821914698393</v>
      </c>
      <c r="I97">
        <f t="shared" si="9"/>
        <v>0.2968178085301607</v>
      </c>
      <c r="J97">
        <f t="shared" si="10"/>
        <v>0.6729782458884508</v>
      </c>
      <c r="K97">
        <f t="shared" si="11"/>
        <v>-142.9026725864418</v>
      </c>
      <c r="L97">
        <f t="shared" si="12"/>
        <v>0.47224470064397234</v>
      </c>
    </row>
    <row r="98" spans="5:12" ht="15">
      <c r="E98">
        <v>16.9</v>
      </c>
      <c r="F98">
        <f t="shared" si="13"/>
        <v>97</v>
      </c>
      <c r="G98">
        <f t="shared" si="7"/>
        <v>19.4</v>
      </c>
      <c r="H98">
        <f t="shared" si="8"/>
        <v>0.7031821914698393</v>
      </c>
      <c r="I98">
        <f t="shared" si="9"/>
        <v>0.2968178085301607</v>
      </c>
      <c r="J98">
        <f t="shared" si="10"/>
        <v>0.6729782458884508</v>
      </c>
      <c r="K98">
        <f t="shared" si="11"/>
        <v>-144.3990356501742</v>
      </c>
      <c r="L98">
        <f t="shared" si="12"/>
        <v>0.4923002230106982</v>
      </c>
    </row>
    <row r="99" spans="5:12" ht="15">
      <c r="E99">
        <v>19.5</v>
      </c>
      <c r="F99">
        <f t="shared" si="13"/>
        <v>98</v>
      </c>
      <c r="G99">
        <f t="shared" si="7"/>
        <v>19.4</v>
      </c>
      <c r="H99">
        <f t="shared" si="8"/>
        <v>0.7031821914698393</v>
      </c>
      <c r="I99">
        <f t="shared" si="9"/>
        <v>0.2968178085301607</v>
      </c>
      <c r="J99">
        <f t="shared" si="10"/>
        <v>0.6729782458884508</v>
      </c>
      <c r="K99">
        <f t="shared" si="11"/>
        <v>-145.89539871390656</v>
      </c>
      <c r="L99">
        <f t="shared" si="12"/>
        <v>0.5125557570676288</v>
      </c>
    </row>
    <row r="100" spans="5:12" ht="15">
      <c r="E100">
        <v>20.4</v>
      </c>
      <c r="F100">
        <f t="shared" si="13"/>
        <v>99</v>
      </c>
      <c r="G100">
        <f t="shared" si="7"/>
        <v>19.4</v>
      </c>
      <c r="H100">
        <f t="shared" si="8"/>
        <v>0.7031821914698393</v>
      </c>
      <c r="I100">
        <f t="shared" si="9"/>
        <v>0.2968178085301607</v>
      </c>
      <c r="J100">
        <f t="shared" si="10"/>
        <v>0.6729782458884508</v>
      </c>
      <c r="K100">
        <f t="shared" si="11"/>
        <v>-147.39176177763895</v>
      </c>
      <c r="L100">
        <f t="shared" si="12"/>
        <v>0.5330238163261956</v>
      </c>
    </row>
    <row r="101" spans="5:12" ht="15">
      <c r="E101">
        <v>19.1</v>
      </c>
      <c r="F101">
        <f t="shared" si="13"/>
        <v>100</v>
      </c>
      <c r="G101">
        <f t="shared" si="7"/>
        <v>19.5</v>
      </c>
      <c r="H101">
        <f t="shared" si="8"/>
        <v>0.7332995443238477</v>
      </c>
      <c r="I101">
        <f t="shared" si="9"/>
        <v>0.2667004556761523</v>
      </c>
      <c r="J101">
        <f t="shared" si="10"/>
        <v>0.6729782458884508</v>
      </c>
      <c r="K101">
        <f t="shared" si="11"/>
        <v>-140.54241256790837</v>
      </c>
      <c r="L101">
        <f t="shared" si="12"/>
        <v>0.553717670947528</v>
      </c>
    </row>
    <row r="102" spans="5:12" ht="15">
      <c r="E102">
        <v>18.5</v>
      </c>
      <c r="F102">
        <f t="shared" si="13"/>
        <v>101</v>
      </c>
      <c r="G102">
        <f t="shared" si="7"/>
        <v>19.5</v>
      </c>
      <c r="H102">
        <f t="shared" si="8"/>
        <v>0.7332995443238477</v>
      </c>
      <c r="I102">
        <f t="shared" si="9"/>
        <v>0.2667004556761523</v>
      </c>
      <c r="J102">
        <f t="shared" si="10"/>
        <v>0.6729782458884508</v>
      </c>
      <c r="K102">
        <f t="shared" si="11"/>
        <v>-141.9548991263798</v>
      </c>
      <c r="L102">
        <f t="shared" si="12"/>
        <v>0.5746514247313571</v>
      </c>
    </row>
    <row r="103" spans="5:12" ht="15">
      <c r="E103">
        <v>18.3</v>
      </c>
      <c r="F103">
        <f t="shared" si="13"/>
        <v>102</v>
      </c>
      <c r="G103">
        <f t="shared" si="7"/>
        <v>19.5</v>
      </c>
      <c r="H103">
        <f t="shared" si="8"/>
        <v>0.7332995443238477</v>
      </c>
      <c r="I103">
        <f t="shared" si="9"/>
        <v>0.2667004556761523</v>
      </c>
      <c r="J103">
        <f t="shared" si="10"/>
        <v>0.7045042931455726</v>
      </c>
      <c r="K103">
        <f t="shared" si="11"/>
        <v>-134.07375738903121</v>
      </c>
      <c r="L103">
        <f t="shared" si="12"/>
        <v>0.595840101441976</v>
      </c>
    </row>
    <row r="104" spans="5:12" ht="15">
      <c r="E104">
        <v>19.8</v>
      </c>
      <c r="F104">
        <f t="shared" si="13"/>
        <v>103</v>
      </c>
      <c r="G104">
        <f t="shared" si="7"/>
        <v>19.5</v>
      </c>
      <c r="H104">
        <f t="shared" si="8"/>
        <v>0.7332995443238477</v>
      </c>
      <c r="I104">
        <f t="shared" si="9"/>
        <v>0.2667004556761523</v>
      </c>
      <c r="J104">
        <f t="shared" si="10"/>
        <v>0.7045042931455726</v>
      </c>
      <c r="K104">
        <f t="shared" si="11"/>
        <v>-135.39468110714975</v>
      </c>
      <c r="L104">
        <f t="shared" si="12"/>
        <v>0.6172997419177135</v>
      </c>
    </row>
    <row r="105" spans="5:12" ht="15">
      <c r="E105">
        <v>19.1</v>
      </c>
      <c r="F105">
        <f t="shared" si="13"/>
        <v>104</v>
      </c>
      <c r="G105">
        <f t="shared" si="7"/>
        <v>19.6</v>
      </c>
      <c r="H105">
        <f t="shared" si="8"/>
        <v>0.7617895331598898</v>
      </c>
      <c r="I105">
        <f t="shared" si="9"/>
        <v>0.23821046684011016</v>
      </c>
      <c r="J105">
        <f t="shared" si="10"/>
        <v>0.7345549377169129</v>
      </c>
      <c r="K105">
        <f t="shared" si="11"/>
        <v>-120.17911913105462</v>
      </c>
      <c r="L105">
        <f t="shared" si="12"/>
        <v>0.6390475136766054</v>
      </c>
    </row>
    <row r="106" spans="5:12" ht="15">
      <c r="E106">
        <v>17.5</v>
      </c>
      <c r="F106">
        <f t="shared" si="13"/>
        <v>105</v>
      </c>
      <c r="G106">
        <f t="shared" si="7"/>
        <v>19.6</v>
      </c>
      <c r="H106">
        <f t="shared" si="8"/>
        <v>0.7617895331598898</v>
      </c>
      <c r="I106">
        <f t="shared" si="9"/>
        <v>0.23821046684011016</v>
      </c>
      <c r="J106">
        <f t="shared" si="10"/>
        <v>0.7345549377169129</v>
      </c>
      <c r="K106">
        <f t="shared" si="11"/>
        <v>-121.34027004053341</v>
      </c>
      <c r="L106">
        <f t="shared" si="12"/>
        <v>0.6611018350551293</v>
      </c>
    </row>
    <row r="107" spans="5:12" ht="15">
      <c r="E107">
        <v>18.5</v>
      </c>
      <c r="F107">
        <f t="shared" si="13"/>
        <v>106</v>
      </c>
      <c r="G107">
        <f t="shared" si="7"/>
        <v>19.6</v>
      </c>
      <c r="H107">
        <f t="shared" si="8"/>
        <v>0.7617895331598898</v>
      </c>
      <c r="I107">
        <f t="shared" si="9"/>
        <v>0.23821046684011016</v>
      </c>
      <c r="J107">
        <f t="shared" si="10"/>
        <v>0.7345549377169129</v>
      </c>
      <c r="K107">
        <f t="shared" si="11"/>
        <v>-122.5014209500122</v>
      </c>
      <c r="L107">
        <f t="shared" si="12"/>
        <v>0.683482516313604</v>
      </c>
    </row>
    <row r="108" spans="5:12" ht="15">
      <c r="E108">
        <v>19.3</v>
      </c>
      <c r="F108">
        <f t="shared" si="13"/>
        <v>107</v>
      </c>
      <c r="G108">
        <f t="shared" si="7"/>
        <v>19.6</v>
      </c>
      <c r="H108">
        <f t="shared" si="8"/>
        <v>0.7617895331598898</v>
      </c>
      <c r="I108">
        <f t="shared" si="9"/>
        <v>0.23821046684011016</v>
      </c>
      <c r="J108">
        <f t="shared" si="10"/>
        <v>0.7345549377169129</v>
      </c>
      <c r="K108">
        <f t="shared" si="11"/>
        <v>-123.662571859491</v>
      </c>
      <c r="L108">
        <f t="shared" si="12"/>
        <v>0.7062109206299854</v>
      </c>
    </row>
    <row r="109" spans="5:12" ht="15">
      <c r="E109">
        <v>19.1</v>
      </c>
      <c r="F109">
        <f t="shared" si="13"/>
        <v>108</v>
      </c>
      <c r="G109">
        <f t="shared" si="7"/>
        <v>19.6</v>
      </c>
      <c r="H109">
        <f t="shared" si="8"/>
        <v>0.7617895331598898</v>
      </c>
      <c r="I109">
        <f t="shared" si="9"/>
        <v>0.23821046684011016</v>
      </c>
      <c r="J109">
        <f t="shared" si="10"/>
        <v>0.7629721269341246</v>
      </c>
      <c r="K109">
        <f t="shared" si="11"/>
        <v>-116.66302993841977</v>
      </c>
      <c r="L109">
        <f t="shared" si="12"/>
        <v>0.7293101485076915</v>
      </c>
    </row>
    <row r="110" spans="5:12" ht="15">
      <c r="E110">
        <v>17.4</v>
      </c>
      <c r="F110">
        <f t="shared" si="13"/>
        <v>109</v>
      </c>
      <c r="G110">
        <f t="shared" si="7"/>
        <v>19.7</v>
      </c>
      <c r="H110">
        <f t="shared" si="8"/>
        <v>0.788526418798775</v>
      </c>
      <c r="I110">
        <f t="shared" si="9"/>
        <v>0.21147358120122495</v>
      </c>
      <c r="J110">
        <f t="shared" si="10"/>
        <v>0.7629721269341246</v>
      </c>
      <c r="K110">
        <f t="shared" si="11"/>
        <v>-110.26272295461914</v>
      </c>
      <c r="L110">
        <f t="shared" si="12"/>
        <v>0.7528052498747434</v>
      </c>
    </row>
    <row r="111" spans="5:12" ht="15">
      <c r="E111">
        <v>16.3</v>
      </c>
      <c r="F111">
        <f t="shared" si="13"/>
        <v>110</v>
      </c>
      <c r="G111">
        <f t="shared" si="7"/>
        <v>19.7</v>
      </c>
      <c r="H111">
        <f t="shared" si="8"/>
        <v>0.788526418798775</v>
      </c>
      <c r="I111">
        <f t="shared" si="9"/>
        <v>0.21147358120122495</v>
      </c>
      <c r="J111">
        <f t="shared" si="10"/>
        <v>0.7629721269341246</v>
      </c>
      <c r="K111">
        <f t="shared" si="11"/>
        <v>-111.27896924913175</v>
      </c>
      <c r="L111">
        <f t="shared" si="12"/>
        <v>0.7767234690928553</v>
      </c>
    </row>
    <row r="112" spans="5:12" ht="15">
      <c r="E112">
        <v>18.2</v>
      </c>
      <c r="F112">
        <f t="shared" si="13"/>
        <v>111</v>
      </c>
      <c r="G112">
        <f t="shared" si="7"/>
        <v>19.7</v>
      </c>
      <c r="H112">
        <f t="shared" si="8"/>
        <v>0.788526418798775</v>
      </c>
      <c r="I112">
        <f t="shared" si="9"/>
        <v>0.21147358120122495</v>
      </c>
      <c r="J112">
        <f t="shared" si="10"/>
        <v>0.7896315964766951</v>
      </c>
      <c r="K112">
        <f t="shared" si="11"/>
        <v>-104.70496979477001</v>
      </c>
      <c r="L112">
        <f t="shared" si="12"/>
        <v>0.8010945292819494</v>
      </c>
    </row>
    <row r="113" spans="5:12" ht="15">
      <c r="E113">
        <v>18.8</v>
      </c>
      <c r="F113">
        <f t="shared" si="13"/>
        <v>112</v>
      </c>
      <c r="G113">
        <f t="shared" si="7"/>
        <v>19.8</v>
      </c>
      <c r="H113">
        <f t="shared" si="8"/>
        <v>0.813419142304954</v>
      </c>
      <c r="I113">
        <f t="shared" si="9"/>
        <v>0.18658085769504595</v>
      </c>
      <c r="J113">
        <f t="shared" si="10"/>
        <v>0.7896315964766951</v>
      </c>
      <c r="K113">
        <f t="shared" si="11"/>
        <v>-98.72154873424648</v>
      </c>
      <c r="L113">
        <f t="shared" si="12"/>
        <v>0.8259509638725272</v>
      </c>
    </row>
    <row r="114" spans="5:12" ht="15">
      <c r="E114">
        <v>18.3</v>
      </c>
      <c r="F114">
        <f t="shared" si="13"/>
        <v>113</v>
      </c>
      <c r="G114">
        <f t="shared" si="7"/>
        <v>19.8</v>
      </c>
      <c r="H114">
        <f t="shared" si="8"/>
        <v>0.813419142304954</v>
      </c>
      <c r="I114">
        <f t="shared" si="9"/>
        <v>0.18658085769504595</v>
      </c>
      <c r="J114">
        <f t="shared" si="10"/>
        <v>0.7896315964766951</v>
      </c>
      <c r="K114">
        <f t="shared" si="11"/>
        <v>-99.60694379015901</v>
      </c>
      <c r="L114">
        <f t="shared" si="12"/>
        <v>0.8513285052261176</v>
      </c>
    </row>
    <row r="115" spans="5:12" ht="15">
      <c r="E115">
        <v>17.9</v>
      </c>
      <c r="F115">
        <f t="shared" si="13"/>
        <v>114</v>
      </c>
      <c r="G115">
        <f t="shared" si="7"/>
        <v>19.8</v>
      </c>
      <c r="H115">
        <f t="shared" si="8"/>
        <v>0.813419142304954</v>
      </c>
      <c r="I115">
        <f t="shared" si="9"/>
        <v>0.18658085769504595</v>
      </c>
      <c r="J115">
        <f t="shared" si="10"/>
        <v>0.814443777778674</v>
      </c>
      <c r="K115">
        <f t="shared" si="11"/>
        <v>-93.4692094832618</v>
      </c>
      <c r="L115">
        <f t="shared" si="12"/>
        <v>0.8772665426500726</v>
      </c>
    </row>
    <row r="116" spans="5:12" ht="15">
      <c r="E116">
        <v>18.3</v>
      </c>
      <c r="F116">
        <f t="shared" si="13"/>
        <v>115</v>
      </c>
      <c r="G116">
        <f t="shared" si="7"/>
        <v>19.9</v>
      </c>
      <c r="H116">
        <f t="shared" si="8"/>
        <v>0.8364111591671708</v>
      </c>
      <c r="I116">
        <f t="shared" si="9"/>
        <v>0.1635888408328292</v>
      </c>
      <c r="J116">
        <f t="shared" si="10"/>
        <v>0.8373535855530516</v>
      </c>
      <c r="K116">
        <f t="shared" si="11"/>
        <v>-81.55693555877626</v>
      </c>
      <c r="L116">
        <f t="shared" si="12"/>
        <v>0.9038086653663353</v>
      </c>
    </row>
    <row r="117" spans="5:12" ht="15">
      <c r="E117">
        <v>19.6</v>
      </c>
      <c r="F117">
        <f t="shared" si="13"/>
        <v>116</v>
      </c>
      <c r="G117">
        <f t="shared" si="7"/>
        <v>19.9</v>
      </c>
      <c r="H117">
        <f t="shared" si="8"/>
        <v>0.8364111591671708</v>
      </c>
      <c r="I117">
        <f t="shared" si="9"/>
        <v>0.1635888408328292</v>
      </c>
      <c r="J117">
        <f t="shared" si="10"/>
        <v>0.8373535855530516</v>
      </c>
      <c r="K117">
        <f t="shared" si="11"/>
        <v>-82.26922320557779</v>
      </c>
      <c r="L117">
        <f t="shared" si="12"/>
        <v>0.931003310237943</v>
      </c>
    </row>
    <row r="118" spans="5:12" ht="15">
      <c r="E118">
        <v>19.6</v>
      </c>
      <c r="F118">
        <f t="shared" si="13"/>
        <v>117</v>
      </c>
      <c r="G118">
        <f t="shared" si="7"/>
        <v>19.9</v>
      </c>
      <c r="H118">
        <f t="shared" si="8"/>
        <v>0.8364111591671708</v>
      </c>
      <c r="I118">
        <f t="shared" si="9"/>
        <v>0.1635888408328292</v>
      </c>
      <c r="J118">
        <f t="shared" si="10"/>
        <v>0.8373535855530516</v>
      </c>
      <c r="K118">
        <f t="shared" si="11"/>
        <v>-82.98151085237933</v>
      </c>
      <c r="L118">
        <f t="shared" si="12"/>
        <v>0.9589045396826036</v>
      </c>
    </row>
    <row r="119" spans="5:12" ht="15">
      <c r="E119">
        <v>21</v>
      </c>
      <c r="F119">
        <f t="shared" si="13"/>
        <v>118</v>
      </c>
      <c r="G119">
        <f t="shared" si="7"/>
        <v>19.9</v>
      </c>
      <c r="H119">
        <f t="shared" si="8"/>
        <v>0.8364111591671708</v>
      </c>
      <c r="I119">
        <f t="shared" si="9"/>
        <v>0.1635888408328292</v>
      </c>
      <c r="J119">
        <f t="shared" si="10"/>
        <v>0.8583391667585811</v>
      </c>
      <c r="K119">
        <f t="shared" si="11"/>
        <v>-77.87686807205033</v>
      </c>
      <c r="L119">
        <f t="shared" si="12"/>
        <v>0.987572982738681</v>
      </c>
    </row>
    <row r="120" spans="5:12" ht="15">
      <c r="E120">
        <v>18</v>
      </c>
      <c r="F120">
        <f t="shared" si="13"/>
        <v>119</v>
      </c>
      <c r="G120">
        <f t="shared" si="7"/>
        <v>20</v>
      </c>
      <c r="H120">
        <f t="shared" si="8"/>
        <v>0.8574792305159151</v>
      </c>
      <c r="I120">
        <f t="shared" si="9"/>
        <v>0.14252076948408487</v>
      </c>
      <c r="J120">
        <f t="shared" si="10"/>
        <v>0.8774097341788685</v>
      </c>
      <c r="K120">
        <f t="shared" si="11"/>
        <v>-67.4358655702354</v>
      </c>
      <c r="L120">
        <f t="shared" si="12"/>
        <v>1.0170769824594872</v>
      </c>
    </row>
    <row r="121" spans="5:12" ht="15">
      <c r="E121">
        <v>17.9</v>
      </c>
      <c r="F121">
        <f t="shared" si="13"/>
        <v>120</v>
      </c>
      <c r="G121">
        <f t="shared" si="7"/>
        <v>20</v>
      </c>
      <c r="H121">
        <f t="shared" si="8"/>
        <v>0.8574792305159151</v>
      </c>
      <c r="I121">
        <f t="shared" si="9"/>
        <v>0.14252076948408487</v>
      </c>
      <c r="J121">
        <f t="shared" si="10"/>
        <v>0.8774097341788685</v>
      </c>
      <c r="K121">
        <f t="shared" si="11"/>
        <v>-68.00494460458339</v>
      </c>
      <c r="L121">
        <f t="shared" si="12"/>
        <v>1.0474940068175926</v>
      </c>
    </row>
    <row r="122" spans="5:12" ht="15">
      <c r="E122">
        <v>18.1</v>
      </c>
      <c r="F122">
        <f t="shared" si="13"/>
        <v>121</v>
      </c>
      <c r="G122">
        <f t="shared" si="7"/>
        <v>20</v>
      </c>
      <c r="H122">
        <f t="shared" si="8"/>
        <v>0.8574792305159151</v>
      </c>
      <c r="I122">
        <f t="shared" si="9"/>
        <v>0.14252076948408487</v>
      </c>
      <c r="J122">
        <f t="shared" si="10"/>
        <v>0.8774097341788685</v>
      </c>
      <c r="K122">
        <f t="shared" si="11"/>
        <v>-68.57402363893137</v>
      </c>
      <c r="L122">
        <f t="shared" si="12"/>
        <v>1.0789123997706274</v>
      </c>
    </row>
    <row r="123" spans="5:12" ht="15">
      <c r="E123">
        <v>19.5</v>
      </c>
      <c r="F123">
        <f t="shared" si="13"/>
        <v>122</v>
      </c>
      <c r="G123">
        <f t="shared" si="7"/>
        <v>20.1</v>
      </c>
      <c r="H123">
        <f t="shared" si="8"/>
        <v>0.8766312929389759</v>
      </c>
      <c r="I123">
        <f t="shared" si="9"/>
        <v>0.1233687070610241</v>
      </c>
      <c r="J123">
        <f t="shared" si="10"/>
        <v>0.894602640042715</v>
      </c>
      <c r="K123">
        <f t="shared" si="11"/>
        <v>-59.05979660000098</v>
      </c>
      <c r="L123">
        <f t="shared" si="12"/>
        <v>1.1114335766029086</v>
      </c>
    </row>
    <row r="124" spans="5:12" ht="15">
      <c r="E124">
        <v>17.1</v>
      </c>
      <c r="F124">
        <f t="shared" si="13"/>
        <v>123</v>
      </c>
      <c r="G124">
        <f t="shared" si="7"/>
        <v>20.1</v>
      </c>
      <c r="H124">
        <f t="shared" si="8"/>
        <v>0.8766312929389759</v>
      </c>
      <c r="I124">
        <f t="shared" si="9"/>
        <v>0.1233687070610241</v>
      </c>
      <c r="J124">
        <f t="shared" si="10"/>
        <v>0.894602640042715</v>
      </c>
      <c r="K124">
        <f t="shared" si="11"/>
        <v>-59.54588546090634</v>
      </c>
      <c r="L124">
        <f t="shared" si="12"/>
        <v>1.1451748070146457</v>
      </c>
    </row>
    <row r="125" spans="5:12" ht="15">
      <c r="E125">
        <v>18.9</v>
      </c>
      <c r="F125">
        <f t="shared" si="13"/>
        <v>124</v>
      </c>
      <c r="G125">
        <f t="shared" si="7"/>
        <v>20.2</v>
      </c>
      <c r="H125">
        <f t="shared" si="8"/>
        <v>0.8939035611574505</v>
      </c>
      <c r="I125">
        <f t="shared" si="9"/>
        <v>0.10609643884254949</v>
      </c>
      <c r="J125">
        <f t="shared" si="10"/>
        <v>0.9099798665666091</v>
      </c>
      <c r="K125">
        <f t="shared" si="11"/>
        <v>-51.003076293017344</v>
      </c>
      <c r="L125">
        <f t="shared" si="12"/>
        <v>1.1802727868295286</v>
      </c>
    </row>
    <row r="126" spans="5:12" ht="15">
      <c r="E126">
        <v>18.5</v>
      </c>
      <c r="F126">
        <f t="shared" si="13"/>
        <v>125</v>
      </c>
      <c r="G126">
        <f t="shared" si="7"/>
        <v>20.3</v>
      </c>
      <c r="H126">
        <f t="shared" si="8"/>
        <v>0.9093570397534592</v>
      </c>
      <c r="I126">
        <f t="shared" si="9"/>
        <v>0.09064296024654084</v>
      </c>
      <c r="J126">
        <f t="shared" si="10"/>
        <v>0.9099798665666091</v>
      </c>
      <c r="K126">
        <f t="shared" si="11"/>
        <v>-47.14822053788466</v>
      </c>
      <c r="L126">
        <f t="shared" si="12"/>
        <v>1.2168882845316809</v>
      </c>
    </row>
    <row r="127" spans="5:12" ht="15">
      <c r="E127">
        <v>19.2</v>
      </c>
      <c r="F127">
        <f t="shared" si="13"/>
        <v>126</v>
      </c>
      <c r="G127">
        <f t="shared" si="7"/>
        <v>20.4</v>
      </c>
      <c r="H127">
        <f t="shared" si="8"/>
        <v>0.9230736308719998</v>
      </c>
      <c r="I127">
        <f t="shared" si="9"/>
        <v>0.07692636912800022</v>
      </c>
      <c r="J127">
        <f t="shared" si="10"/>
        <v>0.9099798665666091</v>
      </c>
      <c r="K127">
        <f t="shared" si="11"/>
        <v>-43.76914872942908</v>
      </c>
      <c r="L127">
        <f t="shared" si="12"/>
        <v>1.255212278468914</v>
      </c>
    </row>
    <row r="128" spans="5:12" ht="15">
      <c r="E128">
        <v>20.5</v>
      </c>
      <c r="F128">
        <f t="shared" si="13"/>
        <v>127</v>
      </c>
      <c r="G128">
        <f t="shared" si="7"/>
        <v>20.4</v>
      </c>
      <c r="H128">
        <f t="shared" si="8"/>
        <v>0.9230736308719998</v>
      </c>
      <c r="I128">
        <f t="shared" si="9"/>
        <v>0.07692636912800022</v>
      </c>
      <c r="J128">
        <f t="shared" si="10"/>
        <v>0.9099798665666091</v>
      </c>
      <c r="K128">
        <f t="shared" si="11"/>
        <v>-44.11790688663568</v>
      </c>
      <c r="L128">
        <f t="shared" si="12"/>
        <v>1.2954742022093346</v>
      </c>
    </row>
    <row r="129" spans="5:12" ht="15">
      <c r="E129">
        <v>18.3</v>
      </c>
      <c r="F129">
        <f t="shared" si="13"/>
        <v>128</v>
      </c>
      <c r="G129">
        <f t="shared" si="7"/>
        <v>20.4</v>
      </c>
      <c r="H129">
        <f t="shared" si="8"/>
        <v>0.9230736308719998</v>
      </c>
      <c r="I129">
        <f t="shared" si="9"/>
        <v>0.07692636912800022</v>
      </c>
      <c r="J129">
        <f t="shared" si="10"/>
        <v>0.9236241205543679</v>
      </c>
      <c r="K129">
        <f t="shared" si="11"/>
        <v>-40.67157187048902</v>
      </c>
      <c r="L129">
        <f t="shared" si="12"/>
        <v>1.3379532377585106</v>
      </c>
    </row>
    <row r="130" spans="5:12" ht="15">
      <c r="E130">
        <v>19.4</v>
      </c>
      <c r="F130">
        <f t="shared" si="13"/>
        <v>129</v>
      </c>
      <c r="G130">
        <f t="shared" si="7"/>
        <v>20.5</v>
      </c>
      <c r="H130">
        <f t="shared" si="8"/>
        <v>0.9351520247213949</v>
      </c>
      <c r="I130">
        <f t="shared" si="9"/>
        <v>0.06484797527860509</v>
      </c>
      <c r="J130">
        <f t="shared" si="10"/>
        <v>0.9236241205543679</v>
      </c>
      <c r="K130">
        <f t="shared" si="11"/>
        <v>-37.64953770631327</v>
      </c>
      <c r="L130">
        <f t="shared" si="12"/>
        <v>1.3829941271006378</v>
      </c>
    </row>
    <row r="131" spans="5:12" ht="15">
      <c r="E131">
        <v>21.4</v>
      </c>
      <c r="F131">
        <f t="shared" si="13"/>
        <v>130</v>
      </c>
      <c r="G131">
        <f aca="true" t="shared" si="14" ref="G131:G194">IF(ISBLANK(E131),NA(),SMALL(E$2:E$201,F131))</f>
        <v>20.5</v>
      </c>
      <c r="H131">
        <f aca="true" t="shared" si="15" ref="H131:H194">IF(ISBLANK(E131),"",NORMDIST(G131,$B$3,$B$4,TRUE))</f>
        <v>0.9351520247213949</v>
      </c>
      <c r="I131">
        <f aca="true" t="shared" si="16" ref="I131:I194">IF(ISBLANK(E131),"",1-H131)</f>
        <v>0.06484797527860509</v>
      </c>
      <c r="J131">
        <f aca="true" t="shared" si="17" ref="J131:J194">IF(ISBLANK(E131),"",SMALL(I$2:I$201,F131))</f>
        <v>0.9356347186461142</v>
      </c>
      <c r="K131">
        <f aca="true" t="shared" si="18" ref="K131:K194">IF(ISBLANK(E131),"",(2*F131-1)*(LN(H131)+LN(J131)))</f>
        <v>-34.5962632946804</v>
      </c>
      <c r="L131">
        <f aca="true" t="shared" si="19" ref="L131:L194">IF(E131="",NA(),NORMSINV((F131-0.3)/($B$5+0.4)))</f>
        <v>1.4310298776354489</v>
      </c>
    </row>
    <row r="132" spans="5:12" ht="15">
      <c r="E132">
        <v>19</v>
      </c>
      <c r="F132">
        <f aca="true" t="shared" si="20" ref="F132:F195">IF(ISBLANK(E132),"",F131+1)</f>
        <v>131</v>
      </c>
      <c r="G132">
        <f t="shared" si="14"/>
        <v>20.5</v>
      </c>
      <c r="H132">
        <f t="shared" si="15"/>
        <v>0.9351520247213949</v>
      </c>
      <c r="I132">
        <f t="shared" si="16"/>
        <v>0.06484797527860509</v>
      </c>
      <c r="J132">
        <f t="shared" si="17"/>
        <v>0.9356347186461142</v>
      </c>
      <c r="K132">
        <f t="shared" si="18"/>
        <v>-34.86341590699453</v>
      </c>
      <c r="L132">
        <f t="shared" si="19"/>
        <v>1.4826153436092886</v>
      </c>
    </row>
    <row r="133" spans="5:12" ht="15">
      <c r="E133">
        <v>18.6</v>
      </c>
      <c r="F133">
        <f t="shared" si="20"/>
        <v>132</v>
      </c>
      <c r="G133">
        <f t="shared" si="14"/>
        <v>20.5</v>
      </c>
      <c r="H133">
        <f t="shared" si="15"/>
        <v>0.9351520247213949</v>
      </c>
      <c r="I133">
        <f t="shared" si="16"/>
        <v>0.06484797527860509</v>
      </c>
      <c r="J133">
        <f t="shared" si="17"/>
        <v>0.9356347186461142</v>
      </c>
      <c r="K133">
        <f t="shared" si="18"/>
        <v>-35.13056851930867</v>
      </c>
      <c r="L133">
        <f t="shared" si="19"/>
        <v>1.5384786536137618</v>
      </c>
    </row>
    <row r="134" spans="5:12" ht="15">
      <c r="E134">
        <v>19.5</v>
      </c>
      <c r="F134">
        <f t="shared" si="20"/>
        <v>133</v>
      </c>
      <c r="G134">
        <f t="shared" si="14"/>
        <v>20.6</v>
      </c>
      <c r="H134">
        <f t="shared" si="15"/>
        <v>0.9457035498329845</v>
      </c>
      <c r="I134">
        <f t="shared" si="16"/>
        <v>0.05429645016701545</v>
      </c>
      <c r="J134">
        <f t="shared" si="17"/>
        <v>0.9356347186461142</v>
      </c>
      <c r="K134">
        <f t="shared" si="18"/>
        <v>-32.42441097835714</v>
      </c>
      <c r="L134">
        <f t="shared" si="19"/>
        <v>1.599603328089954</v>
      </c>
    </row>
    <row r="135" spans="5:12" ht="15">
      <c r="E135">
        <v>17.4</v>
      </c>
      <c r="F135">
        <f t="shared" si="20"/>
        <v>134</v>
      </c>
      <c r="G135">
        <f t="shared" si="14"/>
        <v>20.6</v>
      </c>
      <c r="H135">
        <f t="shared" si="15"/>
        <v>0.9457035498329845</v>
      </c>
      <c r="I135">
        <f t="shared" si="16"/>
        <v>0.05429645016701545</v>
      </c>
      <c r="J135">
        <f t="shared" si="17"/>
        <v>0.9552105013381671</v>
      </c>
      <c r="K135">
        <f t="shared" si="18"/>
        <v>-27.140462918530027</v>
      </c>
      <c r="L135">
        <f t="shared" si="19"/>
        <v>1.6673662758155794</v>
      </c>
    </row>
    <row r="136" spans="5:12" ht="15">
      <c r="E136">
        <v>18.5</v>
      </c>
      <c r="F136">
        <f t="shared" si="20"/>
        <v>135</v>
      </c>
      <c r="G136">
        <f t="shared" si="14"/>
        <v>20.7</v>
      </c>
      <c r="H136">
        <f t="shared" si="15"/>
        <v>0.9548481420223759</v>
      </c>
      <c r="I136">
        <f t="shared" si="16"/>
        <v>0.04515185797762411</v>
      </c>
      <c r="J136">
        <f t="shared" si="17"/>
        <v>0.9630207972228062</v>
      </c>
      <c r="K136">
        <f t="shared" si="18"/>
        <v>-22.564590448057935</v>
      </c>
      <c r="L136">
        <f t="shared" si="19"/>
        <v>1.7437850334621006</v>
      </c>
    </row>
    <row r="137" spans="5:12" ht="15">
      <c r="E137">
        <v>18.4</v>
      </c>
      <c r="F137">
        <f t="shared" si="20"/>
        <v>136</v>
      </c>
      <c r="G137">
        <f t="shared" si="14"/>
        <v>20.8</v>
      </c>
      <c r="H137">
        <f t="shared" si="15"/>
        <v>0.9627105668033986</v>
      </c>
      <c r="I137">
        <f t="shared" si="16"/>
        <v>0.037289433196601385</v>
      </c>
      <c r="J137">
        <f t="shared" si="17"/>
        <v>0.9753140780004828</v>
      </c>
      <c r="K137">
        <f t="shared" si="18"/>
        <v>-17.07251074122718</v>
      </c>
      <c r="L137">
        <f t="shared" si="19"/>
        <v>1.8319990177530474</v>
      </c>
    </row>
    <row r="138" spans="5:12" ht="15">
      <c r="E138">
        <v>18.3</v>
      </c>
      <c r="F138">
        <f t="shared" si="20"/>
        <v>137</v>
      </c>
      <c r="G138">
        <f t="shared" si="14"/>
        <v>20.9</v>
      </c>
      <c r="H138">
        <f t="shared" si="15"/>
        <v>0.9694170018064111</v>
      </c>
      <c r="I138">
        <f t="shared" si="16"/>
        <v>0.030582998193588895</v>
      </c>
      <c r="J138">
        <f t="shared" si="17"/>
        <v>0.9839780362132895</v>
      </c>
      <c r="K138">
        <f t="shared" si="18"/>
        <v>-12.88890885311744</v>
      </c>
      <c r="L138">
        <f t="shared" si="19"/>
        <v>1.937317431732683</v>
      </c>
    </row>
    <row r="139" spans="5:12" ht="15">
      <c r="E139">
        <v>20.7</v>
      </c>
      <c r="F139">
        <f t="shared" si="20"/>
        <v>138</v>
      </c>
      <c r="G139">
        <f t="shared" si="14"/>
        <v>20.9</v>
      </c>
      <c r="H139">
        <f t="shared" si="15"/>
        <v>0.9694170018064111</v>
      </c>
      <c r="I139">
        <f t="shared" si="16"/>
        <v>0.030582998193588895</v>
      </c>
      <c r="J139">
        <f t="shared" si="17"/>
        <v>0.9872291587579769</v>
      </c>
      <c r="K139">
        <f t="shared" si="18"/>
        <v>-12.076214336576713</v>
      </c>
      <c r="L139">
        <f t="shared" si="19"/>
        <v>2.0699018308950485</v>
      </c>
    </row>
    <row r="140" spans="5:12" ht="15">
      <c r="E140">
        <v>19.3</v>
      </c>
      <c r="F140">
        <f t="shared" si="20"/>
        <v>139</v>
      </c>
      <c r="G140">
        <f t="shared" si="14"/>
        <v>21</v>
      </c>
      <c r="H140">
        <f t="shared" si="15"/>
        <v>0.9750920557104219</v>
      </c>
      <c r="I140">
        <f t="shared" si="16"/>
        <v>0.0249079442895781</v>
      </c>
      <c r="J140">
        <f t="shared" si="17"/>
        <v>0.9872291587579769</v>
      </c>
      <c r="K140">
        <f t="shared" si="18"/>
        <v>-10.547186557121458</v>
      </c>
      <c r="L140">
        <f t="shared" si="19"/>
        <v>2.253676540998627</v>
      </c>
    </row>
    <row r="141" spans="5:12" ht="15">
      <c r="E141">
        <v>17.7</v>
      </c>
      <c r="F141">
        <f t="shared" si="20"/>
        <v>140</v>
      </c>
      <c r="G141">
        <f t="shared" si="14"/>
        <v>21.4</v>
      </c>
      <c r="H141">
        <f t="shared" si="15"/>
        <v>0.9897898177361448</v>
      </c>
      <c r="I141">
        <f t="shared" si="16"/>
        <v>0.010210182263855172</v>
      </c>
      <c r="J141">
        <f t="shared" si="17"/>
        <v>0.992058781700588</v>
      </c>
      <c r="K141">
        <f t="shared" si="18"/>
        <v>-5.087727215272446</v>
      </c>
      <c r="L141">
        <f t="shared" si="19"/>
        <v>2.576815705664352</v>
      </c>
    </row>
    <row r="142" spans="6:12" ht="15">
      <c r="F142">
        <f t="shared" si="20"/>
      </c>
      <c r="G142" t="e">
        <f t="shared" si="14"/>
        <v>#N/A</v>
      </c>
      <c r="H142">
        <f t="shared" si="15"/>
      </c>
      <c r="I142">
        <f t="shared" si="16"/>
      </c>
      <c r="J142">
        <f t="shared" si="17"/>
      </c>
      <c r="K142">
        <f t="shared" si="18"/>
      </c>
      <c r="L142" t="e">
        <f t="shared" si="19"/>
        <v>#N/A</v>
      </c>
    </row>
    <row r="143" spans="6:12" ht="15">
      <c r="F143">
        <f t="shared" si="20"/>
      </c>
      <c r="G143" t="e">
        <f t="shared" si="14"/>
        <v>#N/A</v>
      </c>
      <c r="H143">
        <f t="shared" si="15"/>
      </c>
      <c r="I143">
        <f t="shared" si="16"/>
      </c>
      <c r="J143">
        <f t="shared" si="17"/>
      </c>
      <c r="K143">
        <f t="shared" si="18"/>
      </c>
      <c r="L143" t="e">
        <f t="shared" si="19"/>
        <v>#N/A</v>
      </c>
    </row>
    <row r="144" spans="6:12" ht="15">
      <c r="F144">
        <f t="shared" si="20"/>
      </c>
      <c r="G144" t="e">
        <f t="shared" si="14"/>
        <v>#N/A</v>
      </c>
      <c r="H144">
        <f t="shared" si="15"/>
      </c>
      <c r="I144">
        <f t="shared" si="16"/>
      </c>
      <c r="J144">
        <f t="shared" si="17"/>
      </c>
      <c r="K144">
        <f t="shared" si="18"/>
      </c>
      <c r="L144" t="e">
        <f t="shared" si="19"/>
        <v>#N/A</v>
      </c>
    </row>
    <row r="145" spans="6:12" ht="15">
      <c r="F145">
        <f t="shared" si="20"/>
      </c>
      <c r="G145" t="e">
        <f t="shared" si="14"/>
        <v>#N/A</v>
      </c>
      <c r="H145">
        <f t="shared" si="15"/>
      </c>
      <c r="I145">
        <f t="shared" si="16"/>
      </c>
      <c r="J145">
        <f t="shared" si="17"/>
      </c>
      <c r="K145">
        <f t="shared" si="18"/>
      </c>
      <c r="L145" t="e">
        <f t="shared" si="19"/>
        <v>#N/A</v>
      </c>
    </row>
    <row r="146" spans="6:12" ht="15">
      <c r="F146">
        <f t="shared" si="20"/>
      </c>
      <c r="G146" t="e">
        <f t="shared" si="14"/>
        <v>#N/A</v>
      </c>
      <c r="H146">
        <f t="shared" si="15"/>
      </c>
      <c r="I146">
        <f t="shared" si="16"/>
      </c>
      <c r="J146">
        <f t="shared" si="17"/>
      </c>
      <c r="K146">
        <f t="shared" si="18"/>
      </c>
      <c r="L146" t="e">
        <f t="shared" si="19"/>
        <v>#N/A</v>
      </c>
    </row>
    <row r="147" spans="6:12" ht="15">
      <c r="F147">
        <f t="shared" si="20"/>
      </c>
      <c r="G147" t="e">
        <f t="shared" si="14"/>
        <v>#N/A</v>
      </c>
      <c r="H147">
        <f t="shared" si="15"/>
      </c>
      <c r="I147">
        <f t="shared" si="16"/>
      </c>
      <c r="J147">
        <f t="shared" si="17"/>
      </c>
      <c r="K147">
        <f t="shared" si="18"/>
      </c>
      <c r="L147" t="e">
        <f t="shared" si="19"/>
        <v>#N/A</v>
      </c>
    </row>
    <row r="148" spans="6:12" ht="15">
      <c r="F148">
        <f t="shared" si="20"/>
      </c>
      <c r="G148" t="e">
        <f t="shared" si="14"/>
        <v>#N/A</v>
      </c>
      <c r="H148">
        <f t="shared" si="15"/>
      </c>
      <c r="I148">
        <f t="shared" si="16"/>
      </c>
      <c r="J148">
        <f t="shared" si="17"/>
      </c>
      <c r="K148">
        <f t="shared" si="18"/>
      </c>
      <c r="L148" t="e">
        <f t="shared" si="19"/>
        <v>#N/A</v>
      </c>
    </row>
    <row r="149" spans="6:12" ht="15">
      <c r="F149">
        <f t="shared" si="20"/>
      </c>
      <c r="G149" t="e">
        <f t="shared" si="14"/>
        <v>#N/A</v>
      </c>
      <c r="H149">
        <f t="shared" si="15"/>
      </c>
      <c r="I149">
        <f t="shared" si="16"/>
      </c>
      <c r="J149">
        <f t="shared" si="17"/>
      </c>
      <c r="K149">
        <f t="shared" si="18"/>
      </c>
      <c r="L149" t="e">
        <f t="shared" si="19"/>
        <v>#N/A</v>
      </c>
    </row>
    <row r="150" spans="6:12" ht="15">
      <c r="F150">
        <f t="shared" si="20"/>
      </c>
      <c r="G150" t="e">
        <f t="shared" si="14"/>
        <v>#N/A</v>
      </c>
      <c r="H150">
        <f t="shared" si="15"/>
      </c>
      <c r="I150">
        <f t="shared" si="16"/>
      </c>
      <c r="J150">
        <f t="shared" si="17"/>
      </c>
      <c r="K150">
        <f t="shared" si="18"/>
      </c>
      <c r="L150" t="e">
        <f t="shared" si="19"/>
        <v>#N/A</v>
      </c>
    </row>
    <row r="151" spans="6:12" ht="15">
      <c r="F151">
        <f t="shared" si="20"/>
      </c>
      <c r="G151" t="e">
        <f t="shared" si="14"/>
        <v>#N/A</v>
      </c>
      <c r="H151">
        <f t="shared" si="15"/>
      </c>
      <c r="I151">
        <f t="shared" si="16"/>
      </c>
      <c r="J151">
        <f t="shared" si="17"/>
      </c>
      <c r="K151">
        <f t="shared" si="18"/>
      </c>
      <c r="L151" t="e">
        <f t="shared" si="19"/>
        <v>#N/A</v>
      </c>
    </row>
    <row r="152" spans="6:12" ht="15">
      <c r="F152">
        <f t="shared" si="20"/>
      </c>
      <c r="G152" t="e">
        <f t="shared" si="14"/>
        <v>#N/A</v>
      </c>
      <c r="H152">
        <f t="shared" si="15"/>
      </c>
      <c r="I152">
        <f t="shared" si="16"/>
      </c>
      <c r="J152">
        <f t="shared" si="17"/>
      </c>
      <c r="K152">
        <f t="shared" si="18"/>
      </c>
      <c r="L152" t="e">
        <f t="shared" si="19"/>
        <v>#N/A</v>
      </c>
    </row>
    <row r="153" spans="6:12" ht="15">
      <c r="F153">
        <f t="shared" si="20"/>
      </c>
      <c r="G153" t="e">
        <f t="shared" si="14"/>
        <v>#N/A</v>
      </c>
      <c r="H153">
        <f t="shared" si="15"/>
      </c>
      <c r="I153">
        <f t="shared" si="16"/>
      </c>
      <c r="J153">
        <f t="shared" si="17"/>
      </c>
      <c r="K153">
        <f t="shared" si="18"/>
      </c>
      <c r="L153" t="e">
        <f t="shared" si="19"/>
        <v>#N/A</v>
      </c>
    </row>
    <row r="154" spans="6:12" ht="15">
      <c r="F154">
        <f t="shared" si="20"/>
      </c>
      <c r="G154" t="e">
        <f t="shared" si="14"/>
        <v>#N/A</v>
      </c>
      <c r="H154">
        <f t="shared" si="15"/>
      </c>
      <c r="I154">
        <f t="shared" si="16"/>
      </c>
      <c r="J154">
        <f t="shared" si="17"/>
      </c>
      <c r="K154">
        <f t="shared" si="18"/>
      </c>
      <c r="L154" t="e">
        <f t="shared" si="19"/>
        <v>#N/A</v>
      </c>
    </row>
    <row r="155" spans="6:12" ht="15">
      <c r="F155">
        <f t="shared" si="20"/>
      </c>
      <c r="G155" t="e">
        <f t="shared" si="14"/>
        <v>#N/A</v>
      </c>
      <c r="H155">
        <f t="shared" si="15"/>
      </c>
      <c r="I155">
        <f t="shared" si="16"/>
      </c>
      <c r="J155">
        <f t="shared" si="17"/>
      </c>
      <c r="K155">
        <f t="shared" si="18"/>
      </c>
      <c r="L155" t="e">
        <f t="shared" si="19"/>
        <v>#N/A</v>
      </c>
    </row>
    <row r="156" spans="6:12" ht="15">
      <c r="F156">
        <f t="shared" si="20"/>
      </c>
      <c r="G156" t="e">
        <f t="shared" si="14"/>
        <v>#N/A</v>
      </c>
      <c r="H156">
        <f t="shared" si="15"/>
      </c>
      <c r="I156">
        <f t="shared" si="16"/>
      </c>
      <c r="J156">
        <f t="shared" si="17"/>
      </c>
      <c r="K156">
        <f t="shared" si="18"/>
      </c>
      <c r="L156" t="e">
        <f t="shared" si="19"/>
        <v>#N/A</v>
      </c>
    </row>
    <row r="157" spans="6:12" ht="15">
      <c r="F157">
        <f t="shared" si="20"/>
      </c>
      <c r="G157" t="e">
        <f t="shared" si="14"/>
        <v>#N/A</v>
      </c>
      <c r="H157">
        <f t="shared" si="15"/>
      </c>
      <c r="I157">
        <f t="shared" si="16"/>
      </c>
      <c r="J157">
        <f t="shared" si="17"/>
      </c>
      <c r="K157">
        <f t="shared" si="18"/>
      </c>
      <c r="L157" t="e">
        <f t="shared" si="19"/>
        <v>#N/A</v>
      </c>
    </row>
    <row r="158" spans="6:12" ht="15">
      <c r="F158">
        <f t="shared" si="20"/>
      </c>
      <c r="G158" t="e">
        <f t="shared" si="14"/>
        <v>#N/A</v>
      </c>
      <c r="H158">
        <f t="shared" si="15"/>
      </c>
      <c r="I158">
        <f t="shared" si="16"/>
      </c>
      <c r="J158">
        <f t="shared" si="17"/>
      </c>
      <c r="K158">
        <f t="shared" si="18"/>
      </c>
      <c r="L158" t="e">
        <f t="shared" si="19"/>
        <v>#N/A</v>
      </c>
    </row>
    <row r="159" spans="6:12" ht="15">
      <c r="F159">
        <f t="shared" si="20"/>
      </c>
      <c r="G159" t="e">
        <f t="shared" si="14"/>
        <v>#N/A</v>
      </c>
      <c r="H159">
        <f t="shared" si="15"/>
      </c>
      <c r="I159">
        <f t="shared" si="16"/>
      </c>
      <c r="J159">
        <f t="shared" si="17"/>
      </c>
      <c r="K159">
        <f t="shared" si="18"/>
      </c>
      <c r="L159" t="e">
        <f t="shared" si="19"/>
        <v>#N/A</v>
      </c>
    </row>
    <row r="160" spans="6:12" ht="15">
      <c r="F160">
        <f t="shared" si="20"/>
      </c>
      <c r="G160" t="e">
        <f t="shared" si="14"/>
        <v>#N/A</v>
      </c>
      <c r="H160">
        <f t="shared" si="15"/>
      </c>
      <c r="I160">
        <f t="shared" si="16"/>
      </c>
      <c r="J160">
        <f t="shared" si="17"/>
      </c>
      <c r="K160">
        <f t="shared" si="18"/>
      </c>
      <c r="L160" t="e">
        <f t="shared" si="19"/>
        <v>#N/A</v>
      </c>
    </row>
    <row r="161" spans="6:12" ht="15">
      <c r="F161">
        <f t="shared" si="20"/>
      </c>
      <c r="G161" t="e">
        <f t="shared" si="14"/>
        <v>#N/A</v>
      </c>
      <c r="H161">
        <f t="shared" si="15"/>
      </c>
      <c r="I161">
        <f t="shared" si="16"/>
      </c>
      <c r="J161">
        <f t="shared" si="17"/>
      </c>
      <c r="K161">
        <f t="shared" si="18"/>
      </c>
      <c r="L161" t="e">
        <f t="shared" si="19"/>
        <v>#N/A</v>
      </c>
    </row>
    <row r="162" spans="6:12" ht="15">
      <c r="F162">
        <f t="shared" si="20"/>
      </c>
      <c r="G162" t="e">
        <f t="shared" si="14"/>
        <v>#N/A</v>
      </c>
      <c r="H162">
        <f t="shared" si="15"/>
      </c>
      <c r="I162">
        <f t="shared" si="16"/>
      </c>
      <c r="J162">
        <f t="shared" si="17"/>
      </c>
      <c r="K162">
        <f t="shared" si="18"/>
      </c>
      <c r="L162" t="e">
        <f t="shared" si="19"/>
        <v>#N/A</v>
      </c>
    </row>
    <row r="163" spans="6:12" ht="15">
      <c r="F163">
        <f t="shared" si="20"/>
      </c>
      <c r="G163" t="e">
        <f t="shared" si="14"/>
        <v>#N/A</v>
      </c>
      <c r="H163">
        <f t="shared" si="15"/>
      </c>
      <c r="I163">
        <f t="shared" si="16"/>
      </c>
      <c r="J163">
        <f t="shared" si="17"/>
      </c>
      <c r="K163">
        <f t="shared" si="18"/>
      </c>
      <c r="L163" t="e">
        <f t="shared" si="19"/>
        <v>#N/A</v>
      </c>
    </row>
    <row r="164" spans="6:12" ht="15">
      <c r="F164">
        <f t="shared" si="20"/>
      </c>
      <c r="G164" t="e">
        <f t="shared" si="14"/>
        <v>#N/A</v>
      </c>
      <c r="H164">
        <f t="shared" si="15"/>
      </c>
      <c r="I164">
        <f t="shared" si="16"/>
      </c>
      <c r="J164">
        <f t="shared" si="17"/>
      </c>
      <c r="K164">
        <f t="shared" si="18"/>
      </c>
      <c r="L164" t="e">
        <f t="shared" si="19"/>
        <v>#N/A</v>
      </c>
    </row>
    <row r="165" spans="6:12" ht="15">
      <c r="F165">
        <f t="shared" si="20"/>
      </c>
      <c r="G165" t="e">
        <f t="shared" si="14"/>
        <v>#N/A</v>
      </c>
      <c r="H165">
        <f t="shared" si="15"/>
      </c>
      <c r="I165">
        <f t="shared" si="16"/>
      </c>
      <c r="J165">
        <f t="shared" si="17"/>
      </c>
      <c r="K165">
        <f t="shared" si="18"/>
      </c>
      <c r="L165" t="e">
        <f t="shared" si="19"/>
        <v>#N/A</v>
      </c>
    </row>
    <row r="166" spans="6:12" ht="15">
      <c r="F166">
        <f t="shared" si="20"/>
      </c>
      <c r="G166" t="e">
        <f t="shared" si="14"/>
        <v>#N/A</v>
      </c>
      <c r="H166">
        <f t="shared" si="15"/>
      </c>
      <c r="I166">
        <f t="shared" si="16"/>
      </c>
      <c r="J166">
        <f t="shared" si="17"/>
      </c>
      <c r="K166">
        <f t="shared" si="18"/>
      </c>
      <c r="L166" t="e">
        <f t="shared" si="19"/>
        <v>#N/A</v>
      </c>
    </row>
    <row r="167" spans="6:12" ht="15">
      <c r="F167">
        <f t="shared" si="20"/>
      </c>
      <c r="G167" t="e">
        <f t="shared" si="14"/>
        <v>#N/A</v>
      </c>
      <c r="H167">
        <f t="shared" si="15"/>
      </c>
      <c r="I167">
        <f t="shared" si="16"/>
      </c>
      <c r="J167">
        <f t="shared" si="17"/>
      </c>
      <c r="K167">
        <f t="shared" si="18"/>
      </c>
      <c r="L167" t="e">
        <f t="shared" si="19"/>
        <v>#N/A</v>
      </c>
    </row>
    <row r="168" spans="6:12" ht="15">
      <c r="F168">
        <f t="shared" si="20"/>
      </c>
      <c r="G168" t="e">
        <f t="shared" si="14"/>
        <v>#N/A</v>
      </c>
      <c r="H168">
        <f t="shared" si="15"/>
      </c>
      <c r="I168">
        <f t="shared" si="16"/>
      </c>
      <c r="J168">
        <f t="shared" si="17"/>
      </c>
      <c r="K168">
        <f t="shared" si="18"/>
      </c>
      <c r="L168" t="e">
        <f t="shared" si="19"/>
        <v>#N/A</v>
      </c>
    </row>
    <row r="169" spans="6:12" ht="15">
      <c r="F169">
        <f t="shared" si="20"/>
      </c>
      <c r="G169" t="e">
        <f t="shared" si="14"/>
        <v>#N/A</v>
      </c>
      <c r="H169">
        <f t="shared" si="15"/>
      </c>
      <c r="I169">
        <f t="shared" si="16"/>
      </c>
      <c r="J169">
        <f t="shared" si="17"/>
      </c>
      <c r="K169">
        <f t="shared" si="18"/>
      </c>
      <c r="L169" t="e">
        <f t="shared" si="19"/>
        <v>#N/A</v>
      </c>
    </row>
    <row r="170" spans="6:12" ht="15">
      <c r="F170">
        <f t="shared" si="20"/>
      </c>
      <c r="G170" t="e">
        <f t="shared" si="14"/>
        <v>#N/A</v>
      </c>
      <c r="H170">
        <f t="shared" si="15"/>
      </c>
      <c r="I170">
        <f t="shared" si="16"/>
      </c>
      <c r="J170">
        <f t="shared" si="17"/>
      </c>
      <c r="K170">
        <f t="shared" si="18"/>
      </c>
      <c r="L170" t="e">
        <f t="shared" si="19"/>
        <v>#N/A</v>
      </c>
    </row>
    <row r="171" spans="6:12" ht="15">
      <c r="F171">
        <f t="shared" si="20"/>
      </c>
      <c r="G171" t="e">
        <f t="shared" si="14"/>
        <v>#N/A</v>
      </c>
      <c r="H171">
        <f t="shared" si="15"/>
      </c>
      <c r="I171">
        <f t="shared" si="16"/>
      </c>
      <c r="J171">
        <f t="shared" si="17"/>
      </c>
      <c r="K171">
        <f t="shared" si="18"/>
      </c>
      <c r="L171" t="e">
        <f t="shared" si="19"/>
        <v>#N/A</v>
      </c>
    </row>
    <row r="172" spans="6:12" ht="15">
      <c r="F172">
        <f t="shared" si="20"/>
      </c>
      <c r="G172" t="e">
        <f t="shared" si="14"/>
        <v>#N/A</v>
      </c>
      <c r="H172">
        <f t="shared" si="15"/>
      </c>
      <c r="I172">
        <f t="shared" si="16"/>
      </c>
      <c r="J172">
        <f t="shared" si="17"/>
      </c>
      <c r="K172">
        <f t="shared" si="18"/>
      </c>
      <c r="L172" t="e">
        <f t="shared" si="19"/>
        <v>#N/A</v>
      </c>
    </row>
    <row r="173" spans="6:12" ht="15">
      <c r="F173">
        <f t="shared" si="20"/>
      </c>
      <c r="G173" t="e">
        <f t="shared" si="14"/>
        <v>#N/A</v>
      </c>
      <c r="H173">
        <f t="shared" si="15"/>
      </c>
      <c r="I173">
        <f t="shared" si="16"/>
      </c>
      <c r="J173">
        <f t="shared" si="17"/>
      </c>
      <c r="K173">
        <f t="shared" si="18"/>
      </c>
      <c r="L173" t="e">
        <f t="shared" si="19"/>
        <v>#N/A</v>
      </c>
    </row>
    <row r="174" spans="6:12" ht="15">
      <c r="F174">
        <f t="shared" si="20"/>
      </c>
      <c r="G174" t="e">
        <f t="shared" si="14"/>
        <v>#N/A</v>
      </c>
      <c r="H174">
        <f t="shared" si="15"/>
      </c>
      <c r="I174">
        <f t="shared" si="16"/>
      </c>
      <c r="J174">
        <f t="shared" si="17"/>
      </c>
      <c r="K174">
        <f t="shared" si="18"/>
      </c>
      <c r="L174" t="e">
        <f t="shared" si="19"/>
        <v>#N/A</v>
      </c>
    </row>
    <row r="175" spans="6:12" ht="15">
      <c r="F175">
        <f t="shared" si="20"/>
      </c>
      <c r="G175" t="e">
        <f t="shared" si="14"/>
        <v>#N/A</v>
      </c>
      <c r="H175">
        <f t="shared" si="15"/>
      </c>
      <c r="I175">
        <f t="shared" si="16"/>
      </c>
      <c r="J175">
        <f t="shared" si="17"/>
      </c>
      <c r="K175">
        <f t="shared" si="18"/>
      </c>
      <c r="L175" t="e">
        <f t="shared" si="19"/>
        <v>#N/A</v>
      </c>
    </row>
    <row r="176" spans="6:12" ht="15">
      <c r="F176">
        <f t="shared" si="20"/>
      </c>
      <c r="G176" t="e">
        <f t="shared" si="14"/>
        <v>#N/A</v>
      </c>
      <c r="H176">
        <f t="shared" si="15"/>
      </c>
      <c r="I176">
        <f t="shared" si="16"/>
      </c>
      <c r="J176">
        <f t="shared" si="17"/>
      </c>
      <c r="K176">
        <f t="shared" si="18"/>
      </c>
      <c r="L176" t="e">
        <f t="shared" si="19"/>
        <v>#N/A</v>
      </c>
    </row>
    <row r="177" spans="6:12" ht="15">
      <c r="F177">
        <f t="shared" si="20"/>
      </c>
      <c r="G177" t="e">
        <f t="shared" si="14"/>
        <v>#N/A</v>
      </c>
      <c r="H177">
        <f t="shared" si="15"/>
      </c>
      <c r="I177">
        <f t="shared" si="16"/>
      </c>
      <c r="J177">
        <f t="shared" si="17"/>
      </c>
      <c r="K177">
        <f t="shared" si="18"/>
      </c>
      <c r="L177" t="e">
        <f t="shared" si="19"/>
        <v>#N/A</v>
      </c>
    </row>
    <row r="178" spans="6:12" ht="15">
      <c r="F178">
        <f t="shared" si="20"/>
      </c>
      <c r="G178" t="e">
        <f t="shared" si="14"/>
        <v>#N/A</v>
      </c>
      <c r="H178">
        <f t="shared" si="15"/>
      </c>
      <c r="I178">
        <f t="shared" si="16"/>
      </c>
      <c r="J178">
        <f t="shared" si="17"/>
      </c>
      <c r="K178">
        <f t="shared" si="18"/>
      </c>
      <c r="L178" t="e">
        <f t="shared" si="19"/>
        <v>#N/A</v>
      </c>
    </row>
    <row r="179" spans="6:12" ht="15">
      <c r="F179">
        <f t="shared" si="20"/>
      </c>
      <c r="G179" t="e">
        <f t="shared" si="14"/>
        <v>#N/A</v>
      </c>
      <c r="H179">
        <f t="shared" si="15"/>
      </c>
      <c r="I179">
        <f t="shared" si="16"/>
      </c>
      <c r="J179">
        <f t="shared" si="17"/>
      </c>
      <c r="K179">
        <f t="shared" si="18"/>
      </c>
      <c r="L179" t="e">
        <f t="shared" si="19"/>
        <v>#N/A</v>
      </c>
    </row>
    <row r="180" spans="6:12" ht="15">
      <c r="F180">
        <f t="shared" si="20"/>
      </c>
      <c r="G180" t="e">
        <f t="shared" si="14"/>
        <v>#N/A</v>
      </c>
      <c r="H180">
        <f t="shared" si="15"/>
      </c>
      <c r="I180">
        <f t="shared" si="16"/>
      </c>
      <c r="J180">
        <f t="shared" si="17"/>
      </c>
      <c r="K180">
        <f t="shared" si="18"/>
      </c>
      <c r="L180" t="e">
        <f t="shared" si="19"/>
        <v>#N/A</v>
      </c>
    </row>
    <row r="181" spans="6:12" ht="15">
      <c r="F181">
        <f t="shared" si="20"/>
      </c>
      <c r="G181" t="e">
        <f t="shared" si="14"/>
        <v>#N/A</v>
      </c>
      <c r="H181">
        <f t="shared" si="15"/>
      </c>
      <c r="I181">
        <f t="shared" si="16"/>
      </c>
      <c r="J181">
        <f t="shared" si="17"/>
      </c>
      <c r="K181">
        <f t="shared" si="18"/>
      </c>
      <c r="L181" t="e">
        <f t="shared" si="19"/>
        <v>#N/A</v>
      </c>
    </row>
    <row r="182" spans="6:12" ht="15">
      <c r="F182">
        <f t="shared" si="20"/>
      </c>
      <c r="G182" t="e">
        <f t="shared" si="14"/>
        <v>#N/A</v>
      </c>
      <c r="H182">
        <f t="shared" si="15"/>
      </c>
      <c r="I182">
        <f t="shared" si="16"/>
      </c>
      <c r="J182">
        <f t="shared" si="17"/>
      </c>
      <c r="K182">
        <f t="shared" si="18"/>
      </c>
      <c r="L182" t="e">
        <f t="shared" si="19"/>
        <v>#N/A</v>
      </c>
    </row>
    <row r="183" spans="6:12" ht="15">
      <c r="F183">
        <f t="shared" si="20"/>
      </c>
      <c r="G183" t="e">
        <f t="shared" si="14"/>
        <v>#N/A</v>
      </c>
      <c r="H183">
        <f t="shared" si="15"/>
      </c>
      <c r="I183">
        <f t="shared" si="16"/>
      </c>
      <c r="J183">
        <f t="shared" si="17"/>
      </c>
      <c r="K183">
        <f t="shared" si="18"/>
      </c>
      <c r="L183" t="e">
        <f t="shared" si="19"/>
        <v>#N/A</v>
      </c>
    </row>
    <row r="184" spans="6:12" ht="15">
      <c r="F184">
        <f t="shared" si="20"/>
      </c>
      <c r="G184" t="e">
        <f t="shared" si="14"/>
        <v>#N/A</v>
      </c>
      <c r="H184">
        <f t="shared" si="15"/>
      </c>
      <c r="I184">
        <f t="shared" si="16"/>
      </c>
      <c r="J184">
        <f t="shared" si="17"/>
      </c>
      <c r="K184">
        <f t="shared" si="18"/>
      </c>
      <c r="L184" t="e">
        <f t="shared" si="19"/>
        <v>#N/A</v>
      </c>
    </row>
    <row r="185" spans="6:12" ht="15">
      <c r="F185">
        <f t="shared" si="20"/>
      </c>
      <c r="G185" t="e">
        <f t="shared" si="14"/>
        <v>#N/A</v>
      </c>
      <c r="H185">
        <f t="shared" si="15"/>
      </c>
      <c r="I185">
        <f t="shared" si="16"/>
      </c>
      <c r="J185">
        <f t="shared" si="17"/>
      </c>
      <c r="K185">
        <f t="shared" si="18"/>
      </c>
      <c r="L185" t="e">
        <f t="shared" si="19"/>
        <v>#N/A</v>
      </c>
    </row>
    <row r="186" spans="6:12" ht="15">
      <c r="F186">
        <f t="shared" si="20"/>
      </c>
      <c r="G186" t="e">
        <f t="shared" si="14"/>
        <v>#N/A</v>
      </c>
      <c r="H186">
        <f t="shared" si="15"/>
      </c>
      <c r="I186">
        <f t="shared" si="16"/>
      </c>
      <c r="J186">
        <f t="shared" si="17"/>
      </c>
      <c r="K186">
        <f t="shared" si="18"/>
      </c>
      <c r="L186" t="e">
        <f t="shared" si="19"/>
        <v>#N/A</v>
      </c>
    </row>
    <row r="187" spans="6:12" ht="15">
      <c r="F187">
        <f t="shared" si="20"/>
      </c>
      <c r="G187" t="e">
        <f t="shared" si="14"/>
        <v>#N/A</v>
      </c>
      <c r="H187">
        <f t="shared" si="15"/>
      </c>
      <c r="I187">
        <f t="shared" si="16"/>
      </c>
      <c r="J187">
        <f t="shared" si="17"/>
      </c>
      <c r="K187">
        <f t="shared" si="18"/>
      </c>
      <c r="L187" t="e">
        <f t="shared" si="19"/>
        <v>#N/A</v>
      </c>
    </row>
    <row r="188" spans="6:12" ht="15">
      <c r="F188">
        <f t="shared" si="20"/>
      </c>
      <c r="G188" t="e">
        <f t="shared" si="14"/>
        <v>#N/A</v>
      </c>
      <c r="H188">
        <f t="shared" si="15"/>
      </c>
      <c r="I188">
        <f t="shared" si="16"/>
      </c>
      <c r="J188">
        <f t="shared" si="17"/>
      </c>
      <c r="K188">
        <f t="shared" si="18"/>
      </c>
      <c r="L188" t="e">
        <f t="shared" si="19"/>
        <v>#N/A</v>
      </c>
    </row>
    <row r="189" spans="6:12" ht="15">
      <c r="F189">
        <f t="shared" si="20"/>
      </c>
      <c r="G189" t="e">
        <f t="shared" si="14"/>
        <v>#N/A</v>
      </c>
      <c r="H189">
        <f t="shared" si="15"/>
      </c>
      <c r="I189">
        <f t="shared" si="16"/>
      </c>
      <c r="J189">
        <f t="shared" si="17"/>
      </c>
      <c r="K189">
        <f t="shared" si="18"/>
      </c>
      <c r="L189" t="e">
        <f t="shared" si="19"/>
        <v>#N/A</v>
      </c>
    </row>
    <row r="190" spans="6:12" ht="15">
      <c r="F190">
        <f t="shared" si="20"/>
      </c>
      <c r="G190" t="e">
        <f t="shared" si="14"/>
        <v>#N/A</v>
      </c>
      <c r="H190">
        <f t="shared" si="15"/>
      </c>
      <c r="I190">
        <f t="shared" si="16"/>
      </c>
      <c r="J190">
        <f t="shared" si="17"/>
      </c>
      <c r="K190">
        <f t="shared" si="18"/>
      </c>
      <c r="L190" t="e">
        <f t="shared" si="19"/>
        <v>#N/A</v>
      </c>
    </row>
    <row r="191" spans="6:12" ht="15">
      <c r="F191">
        <f t="shared" si="20"/>
      </c>
      <c r="G191" t="e">
        <f t="shared" si="14"/>
        <v>#N/A</v>
      </c>
      <c r="H191">
        <f t="shared" si="15"/>
      </c>
      <c r="I191">
        <f t="shared" si="16"/>
      </c>
      <c r="J191">
        <f t="shared" si="17"/>
      </c>
      <c r="K191">
        <f t="shared" si="18"/>
      </c>
      <c r="L191" t="e">
        <f t="shared" si="19"/>
        <v>#N/A</v>
      </c>
    </row>
    <row r="192" spans="6:12" ht="15">
      <c r="F192">
        <f t="shared" si="20"/>
      </c>
      <c r="G192" t="e">
        <f t="shared" si="14"/>
        <v>#N/A</v>
      </c>
      <c r="H192">
        <f t="shared" si="15"/>
      </c>
      <c r="I192">
        <f t="shared" si="16"/>
      </c>
      <c r="J192">
        <f t="shared" si="17"/>
      </c>
      <c r="K192">
        <f t="shared" si="18"/>
      </c>
      <c r="L192" t="e">
        <f t="shared" si="19"/>
        <v>#N/A</v>
      </c>
    </row>
    <row r="193" spans="6:12" ht="15">
      <c r="F193">
        <f t="shared" si="20"/>
      </c>
      <c r="G193" t="e">
        <f t="shared" si="14"/>
        <v>#N/A</v>
      </c>
      <c r="H193">
        <f t="shared" si="15"/>
      </c>
      <c r="I193">
        <f t="shared" si="16"/>
      </c>
      <c r="J193">
        <f t="shared" si="17"/>
      </c>
      <c r="K193">
        <f t="shared" si="18"/>
      </c>
      <c r="L193" t="e">
        <f t="shared" si="19"/>
        <v>#N/A</v>
      </c>
    </row>
    <row r="194" spans="6:12" ht="15">
      <c r="F194">
        <f t="shared" si="20"/>
      </c>
      <c r="G194" t="e">
        <f t="shared" si="14"/>
        <v>#N/A</v>
      </c>
      <c r="H194">
        <f t="shared" si="15"/>
      </c>
      <c r="I194">
        <f t="shared" si="16"/>
      </c>
      <c r="J194">
        <f t="shared" si="17"/>
      </c>
      <c r="K194">
        <f t="shared" si="18"/>
      </c>
      <c r="L194" t="e">
        <f t="shared" si="19"/>
        <v>#N/A</v>
      </c>
    </row>
    <row r="195" spans="6:12" ht="15">
      <c r="F195">
        <f t="shared" si="20"/>
      </c>
      <c r="G195" t="e">
        <f aca="true" t="shared" si="21" ref="G195:G201">IF(ISBLANK(E195),NA(),SMALL(E$2:E$201,F195))</f>
        <v>#N/A</v>
      </c>
      <c r="H195">
        <f aca="true" t="shared" si="22" ref="H195:H201">IF(ISBLANK(E195),"",NORMDIST(G195,$B$3,$B$4,TRUE))</f>
      </c>
      <c r="I195">
        <f aca="true" t="shared" si="23" ref="I195:I201">IF(ISBLANK(E195),"",1-H195)</f>
      </c>
      <c r="J195">
        <f aca="true" t="shared" si="24" ref="J195:J201">IF(ISBLANK(E195),"",SMALL(I$2:I$201,F195))</f>
      </c>
      <c r="K195">
        <f aca="true" t="shared" si="25" ref="K195:K201">IF(ISBLANK(E195),"",(2*F195-1)*(LN(H195)+LN(J195)))</f>
      </c>
      <c r="L195" t="e">
        <f aca="true" t="shared" si="26" ref="L195:L201">IF(E195="",NA(),NORMSINV((F195-0.3)/($B$5+0.4)))</f>
        <v>#N/A</v>
      </c>
    </row>
    <row r="196" spans="6:12" ht="15">
      <c r="F196">
        <f aca="true" t="shared" si="27" ref="F196:F201">IF(ISBLANK(E196),"",F195+1)</f>
      </c>
      <c r="G196" t="e">
        <f t="shared" si="21"/>
        <v>#N/A</v>
      </c>
      <c r="H196">
        <f t="shared" si="22"/>
      </c>
      <c r="I196">
        <f t="shared" si="23"/>
      </c>
      <c r="J196">
        <f t="shared" si="24"/>
      </c>
      <c r="K196">
        <f t="shared" si="25"/>
      </c>
      <c r="L196" t="e">
        <f t="shared" si="26"/>
        <v>#N/A</v>
      </c>
    </row>
    <row r="197" spans="6:12" ht="15">
      <c r="F197">
        <f t="shared" si="27"/>
      </c>
      <c r="G197" t="e">
        <f t="shared" si="21"/>
        <v>#N/A</v>
      </c>
      <c r="H197">
        <f t="shared" si="22"/>
      </c>
      <c r="I197">
        <f t="shared" si="23"/>
      </c>
      <c r="J197">
        <f t="shared" si="24"/>
      </c>
      <c r="K197">
        <f t="shared" si="25"/>
      </c>
      <c r="L197" t="e">
        <f t="shared" si="26"/>
        <v>#N/A</v>
      </c>
    </row>
    <row r="198" spans="6:12" ht="15">
      <c r="F198">
        <f t="shared" si="27"/>
      </c>
      <c r="G198" t="e">
        <f t="shared" si="21"/>
        <v>#N/A</v>
      </c>
      <c r="H198">
        <f t="shared" si="22"/>
      </c>
      <c r="I198">
        <f t="shared" si="23"/>
      </c>
      <c r="J198">
        <f t="shared" si="24"/>
      </c>
      <c r="K198">
        <f t="shared" si="25"/>
      </c>
      <c r="L198" t="e">
        <f t="shared" si="26"/>
        <v>#N/A</v>
      </c>
    </row>
    <row r="199" spans="6:12" ht="15">
      <c r="F199">
        <f t="shared" si="27"/>
      </c>
      <c r="G199" t="e">
        <f t="shared" si="21"/>
        <v>#N/A</v>
      </c>
      <c r="H199">
        <f t="shared" si="22"/>
      </c>
      <c r="I199">
        <f t="shared" si="23"/>
      </c>
      <c r="J199">
        <f t="shared" si="24"/>
      </c>
      <c r="K199">
        <f t="shared" si="25"/>
      </c>
      <c r="L199" t="e">
        <f t="shared" si="26"/>
        <v>#N/A</v>
      </c>
    </row>
    <row r="200" spans="6:12" ht="15">
      <c r="F200">
        <f t="shared" si="27"/>
      </c>
      <c r="G200" t="e">
        <f t="shared" si="21"/>
        <v>#N/A</v>
      </c>
      <c r="H200">
        <f t="shared" si="22"/>
      </c>
      <c r="I200">
        <f t="shared" si="23"/>
      </c>
      <c r="J200">
        <f t="shared" si="24"/>
      </c>
      <c r="K200">
        <f t="shared" si="25"/>
      </c>
      <c r="L200" t="e">
        <f t="shared" si="26"/>
        <v>#N/A</v>
      </c>
    </row>
    <row r="201" spans="6:12" ht="15">
      <c r="F201">
        <f t="shared" si="27"/>
      </c>
      <c r="G201" t="e">
        <f t="shared" si="21"/>
        <v>#N/A</v>
      </c>
      <c r="H201">
        <f t="shared" si="22"/>
      </c>
      <c r="I201">
        <f t="shared" si="23"/>
      </c>
      <c r="J201">
        <f t="shared" si="24"/>
      </c>
      <c r="K201">
        <f t="shared" si="25"/>
      </c>
      <c r="L201" t="e">
        <f t="shared" si="26"/>
        <v>#N/A</v>
      </c>
    </row>
  </sheetData>
  <sheetProtection/>
  <hyperlinks>
    <hyperlink ref="A22" r:id="rId1" display="www.spcforexcel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Mr.Bill</dc:creator>
  <cp:keywords/>
  <dc:description/>
  <cp:lastModifiedBy>Bill McNeese</cp:lastModifiedBy>
  <dcterms:created xsi:type="dcterms:W3CDTF">2011-06-28T16:37:09Z</dcterms:created>
  <dcterms:modified xsi:type="dcterms:W3CDTF">2016-08-30T13:19:54Z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